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05FA4D2C-3E2B-4AD9-9DEB-0E701F265E00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Fortnight'!$A$1:$P$53</definedName>
    <definedName name="_xlnm.Print_Area" localSheetId="2">'2nd Fortnight'!$A$1:$P$53</definedName>
    <definedName name="_xlnm.Print_Area" localSheetId="0">'Base Premium'!$A$1:$I$53</definedName>
  </definedNames>
  <calcPr calcId="191029"/>
</workbook>
</file>

<file path=xl/calcChain.xml><?xml version="1.0" encoding="utf-8"?>
<calcChain xmlns="http://schemas.openxmlformats.org/spreadsheetml/2006/main">
  <c r="M3" i="29" l="1"/>
  <c r="P3" i="28"/>
  <c r="P9" i="28" s="1"/>
  <c r="M3" i="28"/>
  <c r="M8" i="28"/>
  <c r="I3" i="28"/>
  <c r="O3" i="27"/>
  <c r="D3" i="27"/>
  <c r="D6" i="27" s="1"/>
  <c r="O3" i="26"/>
  <c r="P7" i="26" s="1"/>
  <c r="O3" i="25"/>
  <c r="D3" i="26"/>
  <c r="C3" i="26"/>
  <c r="O3" i="29"/>
  <c r="P38" i="29"/>
  <c r="L3" i="29"/>
  <c r="M47" i="29" s="1"/>
  <c r="C3" i="29"/>
  <c r="O3" i="28"/>
  <c r="P35" i="28" s="1"/>
  <c r="L3" i="28"/>
  <c r="M37" i="28" s="1"/>
  <c r="H3" i="28"/>
  <c r="J32" i="28" s="1"/>
  <c r="F3" i="28"/>
  <c r="G34" i="28"/>
  <c r="N3" i="27"/>
  <c r="P38" i="27" s="1"/>
  <c r="L3" i="27"/>
  <c r="M36" i="27" s="1"/>
  <c r="E3" i="27"/>
  <c r="G32" i="27" s="1"/>
  <c r="C3" i="27"/>
  <c r="D32" i="27" s="1"/>
  <c r="N3" i="26"/>
  <c r="P32" i="26" s="1"/>
  <c r="L3" i="26"/>
  <c r="M33" i="26" s="1"/>
  <c r="H3" i="26"/>
  <c r="E3" i="26"/>
  <c r="N3" i="25"/>
  <c r="L3" i="25"/>
  <c r="H3" i="25"/>
  <c r="E3" i="25"/>
  <c r="I3" i="29"/>
  <c r="J8" i="29" s="1"/>
  <c r="P3" i="29"/>
  <c r="P7" i="29" s="1"/>
  <c r="P22" i="29"/>
  <c r="M22" i="29"/>
  <c r="M14" i="29"/>
  <c r="M18" i="29"/>
  <c r="J7" i="29"/>
  <c r="J11" i="29"/>
  <c r="J13" i="29"/>
  <c r="J15" i="29"/>
  <c r="J17" i="29"/>
  <c r="J19" i="29"/>
  <c r="J21" i="29"/>
  <c r="J23" i="29"/>
  <c r="J25" i="29"/>
  <c r="J27" i="29"/>
  <c r="J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3" i="29"/>
  <c r="G6" i="29" s="1"/>
  <c r="D47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3" i="29"/>
  <c r="P34" i="29"/>
  <c r="P36" i="29"/>
  <c r="P50" i="29"/>
  <c r="P52" i="29"/>
  <c r="M39" i="29"/>
  <c r="M43" i="29"/>
  <c r="H3" i="29"/>
  <c r="J32" i="29"/>
  <c r="J39" i="29"/>
  <c r="J41" i="29"/>
  <c r="J47" i="29"/>
  <c r="J49" i="29"/>
  <c r="F3" i="29"/>
  <c r="G32" i="29" s="1"/>
  <c r="G43" i="29"/>
  <c r="G48" i="29"/>
  <c r="G52" i="29"/>
  <c r="G31" i="29"/>
  <c r="P7" i="28"/>
  <c r="P11" i="28"/>
  <c r="P12" i="28"/>
  <c r="P15" i="28"/>
  <c r="P16" i="28"/>
  <c r="P19" i="28"/>
  <c r="P20" i="28"/>
  <c r="P23" i="28"/>
  <c r="P24" i="28"/>
  <c r="P27" i="28"/>
  <c r="P28" i="28"/>
  <c r="M7" i="28"/>
  <c r="M10" i="28"/>
  <c r="M12" i="28"/>
  <c r="M16" i="28"/>
  <c r="M17" i="28"/>
  <c r="M21" i="28"/>
  <c r="M22" i="28"/>
  <c r="M26" i="28"/>
  <c r="M28" i="28"/>
  <c r="G7" i="28"/>
  <c r="G8" i="28"/>
  <c r="G9" i="28"/>
  <c r="G10" i="28"/>
  <c r="G11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J7" i="28"/>
  <c r="J10" i="28"/>
  <c r="J12" i="28"/>
  <c r="J14" i="28"/>
  <c r="J16" i="28"/>
  <c r="J18" i="28"/>
  <c r="J20" i="28"/>
  <c r="J22" i="28"/>
  <c r="J24" i="28"/>
  <c r="J26" i="28"/>
  <c r="J28" i="28"/>
  <c r="G3" i="28"/>
  <c r="P45" i="28"/>
  <c r="M40" i="28"/>
  <c r="M44" i="28"/>
  <c r="J35" i="28"/>
  <c r="J38" i="28"/>
  <c r="J43" i="28"/>
  <c r="J46" i="28"/>
  <c r="J51" i="28"/>
  <c r="J31" i="28"/>
  <c r="G33" i="28"/>
  <c r="G35" i="28"/>
  <c r="G37" i="28"/>
  <c r="G39" i="28"/>
  <c r="G41" i="28"/>
  <c r="G43" i="28"/>
  <c r="G45" i="28"/>
  <c r="G47" i="28"/>
  <c r="G49" i="28"/>
  <c r="G51" i="28"/>
  <c r="G53" i="28"/>
  <c r="C3" i="28"/>
  <c r="D32" i="28" s="1"/>
  <c r="D35" i="28"/>
  <c r="D37" i="28"/>
  <c r="D39" i="28"/>
  <c r="D41" i="28"/>
  <c r="D43" i="28"/>
  <c r="D45" i="28"/>
  <c r="D47" i="28"/>
  <c r="D49" i="28"/>
  <c r="D51" i="28"/>
  <c r="D53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D24" i="28"/>
  <c r="D25" i="28"/>
  <c r="D26" i="28"/>
  <c r="D27" i="28"/>
  <c r="D28" i="28"/>
  <c r="D3" i="28"/>
  <c r="P7" i="27"/>
  <c r="M3" i="27"/>
  <c r="I3" i="27"/>
  <c r="M10" i="27"/>
  <c r="M9" i="27"/>
  <c r="M11" i="27"/>
  <c r="M13" i="27"/>
  <c r="M15" i="27"/>
  <c r="M17" i="27"/>
  <c r="M19" i="27"/>
  <c r="M21" i="27"/>
  <c r="M23" i="27"/>
  <c r="M25" i="27"/>
  <c r="M27" i="27"/>
  <c r="M6" i="27"/>
  <c r="M39" i="27"/>
  <c r="M43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H3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6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F3" i="27"/>
  <c r="G6" i="27" s="1"/>
  <c r="G35" i="27"/>
  <c r="G39" i="27"/>
  <c r="G43" i="27"/>
  <c r="G47" i="27"/>
  <c r="G51" i="27"/>
  <c r="D38" i="27"/>
  <c r="D40" i="27"/>
  <c r="D46" i="27"/>
  <c r="D48" i="27"/>
  <c r="D31" i="27"/>
  <c r="K2" i="29"/>
  <c r="J1" i="29"/>
  <c r="I1" i="29"/>
  <c r="K2" i="28"/>
  <c r="J1" i="28"/>
  <c r="I1" i="28"/>
  <c r="K2" i="26"/>
  <c r="K2" i="27"/>
  <c r="J1" i="27"/>
  <c r="I1" i="27"/>
  <c r="P11" i="26"/>
  <c r="P15" i="26"/>
  <c r="P19" i="26"/>
  <c r="P23" i="26"/>
  <c r="P27" i="26"/>
  <c r="M3" i="26"/>
  <c r="M7" i="26" s="1"/>
  <c r="M10" i="26"/>
  <c r="M12" i="26"/>
  <c r="M14" i="26"/>
  <c r="M16" i="26"/>
  <c r="M18" i="26"/>
  <c r="M20" i="26"/>
  <c r="M22" i="26"/>
  <c r="M24" i="26"/>
  <c r="M26" i="26"/>
  <c r="M28" i="26"/>
  <c r="I3" i="26"/>
  <c r="F3" i="26"/>
  <c r="P49" i="26"/>
  <c r="M34" i="26"/>
  <c r="M37" i="26"/>
  <c r="M39" i="26"/>
  <c r="M41" i="26"/>
  <c r="M43" i="26"/>
  <c r="M45" i="26"/>
  <c r="M47" i="26"/>
  <c r="M49" i="26"/>
  <c r="M51" i="26"/>
  <c r="M53" i="26"/>
  <c r="I1" i="12"/>
  <c r="I1" i="25" s="1"/>
  <c r="J1" i="25" s="1"/>
  <c r="D3" i="25"/>
  <c r="O3" i="12"/>
  <c r="M3" i="12"/>
  <c r="I3" i="12"/>
  <c r="F3" i="12"/>
  <c r="D3" i="12"/>
  <c r="M3" i="25"/>
  <c r="I3" i="25"/>
  <c r="F3" i="25"/>
  <c r="C3" i="25"/>
  <c r="N3" i="12"/>
  <c r="L3" i="12"/>
  <c r="K2" i="25"/>
  <c r="M2" i="25"/>
  <c r="M2" i="12"/>
  <c r="W1" i="25"/>
  <c r="U2" i="25"/>
  <c r="U1" i="25"/>
  <c r="S2" i="25"/>
  <c r="S1" i="25"/>
  <c r="P26" i="28" l="1"/>
  <c r="P22" i="28"/>
  <c r="P18" i="28"/>
  <c r="P14" i="28"/>
  <c r="P10" i="28"/>
  <c r="P6" i="28"/>
  <c r="P25" i="28"/>
  <c r="P21" i="28"/>
  <c r="P17" i="28"/>
  <c r="P13" i="28"/>
  <c r="M25" i="28"/>
  <c r="M20" i="28"/>
  <c r="M14" i="28"/>
  <c r="M9" i="28"/>
  <c r="M6" i="28"/>
  <c r="M24" i="28"/>
  <c r="M18" i="28"/>
  <c r="M13" i="28"/>
  <c r="P26" i="26"/>
  <c r="P18" i="26"/>
  <c r="P10" i="26"/>
  <c r="P22" i="26"/>
  <c r="P14" i="26"/>
  <c r="P6" i="26"/>
  <c r="P25" i="26"/>
  <c r="P21" i="26"/>
  <c r="P17" i="26"/>
  <c r="P13" i="26"/>
  <c r="P9" i="26"/>
  <c r="P28" i="26"/>
  <c r="P24" i="26"/>
  <c r="P20" i="26"/>
  <c r="P16" i="26"/>
  <c r="P12" i="26"/>
  <c r="P8" i="26"/>
  <c r="P44" i="29"/>
  <c r="P42" i="29"/>
  <c r="P35" i="29"/>
  <c r="P48" i="29"/>
  <c r="P40" i="29"/>
  <c r="P32" i="29"/>
  <c r="P31" i="29"/>
  <c r="P46" i="29"/>
  <c r="M51" i="29"/>
  <c r="M32" i="29"/>
  <c r="P32" i="28"/>
  <c r="M52" i="28"/>
  <c r="M36" i="28"/>
  <c r="M48" i="28"/>
  <c r="M50" i="28"/>
  <c r="M42" i="28"/>
  <c r="M32" i="28"/>
  <c r="M31" i="28"/>
  <c r="M46" i="28"/>
  <c r="M38" i="28"/>
  <c r="M51" i="28"/>
  <c r="M47" i="28"/>
  <c r="M43" i="28"/>
  <c r="M39" i="28"/>
  <c r="M35" i="28"/>
  <c r="M53" i="28"/>
  <c r="M49" i="28"/>
  <c r="M45" i="28"/>
  <c r="M41" i="28"/>
  <c r="J50" i="28"/>
  <c r="J42" i="28"/>
  <c r="J34" i="28"/>
  <c r="J47" i="28"/>
  <c r="J39" i="28"/>
  <c r="J53" i="28"/>
  <c r="J49" i="28"/>
  <c r="J45" i="28"/>
  <c r="J41" i="28"/>
  <c r="J37" i="28"/>
  <c r="J33" i="28"/>
  <c r="J52" i="28"/>
  <c r="J48" i="28"/>
  <c r="J44" i="28"/>
  <c r="J40" i="28"/>
  <c r="J36" i="28"/>
  <c r="G52" i="28"/>
  <c r="G48" i="28"/>
  <c r="G44" i="28"/>
  <c r="G40" i="28"/>
  <c r="G36" i="28"/>
  <c r="G32" i="28"/>
  <c r="G31" i="28"/>
  <c r="G50" i="28"/>
  <c r="G46" i="28"/>
  <c r="G42" i="28"/>
  <c r="G38" i="28"/>
  <c r="P48" i="27"/>
  <c r="P46" i="27"/>
  <c r="P32" i="27"/>
  <c r="P33" i="27"/>
  <c r="P40" i="27"/>
  <c r="P31" i="27"/>
  <c r="M51" i="27"/>
  <c r="M35" i="27"/>
  <c r="M47" i="27"/>
  <c r="M48" i="27"/>
  <c r="M40" i="27"/>
  <c r="M32" i="27"/>
  <c r="M33" i="27"/>
  <c r="M52" i="27"/>
  <c r="M44" i="27"/>
  <c r="G50" i="27"/>
  <c r="G42" i="27"/>
  <c r="G34" i="27"/>
  <c r="G31" i="27"/>
  <c r="G46" i="27"/>
  <c r="G38" i="27"/>
  <c r="G53" i="27"/>
  <c r="G49" i="27"/>
  <c r="G45" i="27"/>
  <c r="G41" i="27"/>
  <c r="G37" i="27"/>
  <c r="G33" i="27"/>
  <c r="G52" i="27"/>
  <c r="G48" i="27"/>
  <c r="G44" i="27"/>
  <c r="G40" i="27"/>
  <c r="G36" i="27"/>
  <c r="D52" i="27"/>
  <c r="D44" i="27"/>
  <c r="D36" i="27"/>
  <c r="D50" i="27"/>
  <c r="D42" i="27"/>
  <c r="D51" i="27"/>
  <c r="D47" i="27"/>
  <c r="D43" i="27"/>
  <c r="D39" i="27"/>
  <c r="D35" i="27"/>
  <c r="D53" i="27"/>
  <c r="D49" i="27"/>
  <c r="D45" i="27"/>
  <c r="D41" i="27"/>
  <c r="D37" i="27"/>
  <c r="D34" i="27"/>
  <c r="P41" i="26"/>
  <c r="P33" i="26"/>
  <c r="P53" i="26"/>
  <c r="P37" i="26"/>
  <c r="P45" i="26"/>
  <c r="P51" i="26"/>
  <c r="P43" i="26"/>
  <c r="P35" i="26"/>
  <c r="P31" i="26"/>
  <c r="P47" i="26"/>
  <c r="P39" i="26"/>
  <c r="P50" i="26"/>
  <c r="P46" i="26"/>
  <c r="P42" i="26"/>
  <c r="P38" i="26"/>
  <c r="P34" i="26"/>
  <c r="P52" i="26"/>
  <c r="P48" i="26"/>
  <c r="P44" i="26"/>
  <c r="P40" i="26"/>
  <c r="P36" i="26"/>
  <c r="M52" i="26"/>
  <c r="M48" i="26"/>
  <c r="M44" i="26"/>
  <c r="M40" i="26"/>
  <c r="M36" i="26"/>
  <c r="M31" i="26"/>
  <c r="M50" i="26"/>
  <c r="M46" i="26"/>
  <c r="M42" i="26"/>
  <c r="M38" i="26"/>
  <c r="M32" i="26"/>
  <c r="M35" i="26"/>
  <c r="P53" i="29"/>
  <c r="P49" i="29"/>
  <c r="P45" i="29"/>
  <c r="P41" i="29"/>
  <c r="P37" i="29"/>
  <c r="P33" i="29"/>
  <c r="P51" i="29"/>
  <c r="P47" i="29"/>
  <c r="P43" i="29"/>
  <c r="P39" i="29"/>
  <c r="J26" i="29"/>
  <c r="J22" i="29"/>
  <c r="J18" i="29"/>
  <c r="J14" i="29"/>
  <c r="J10" i="29"/>
  <c r="J9" i="29"/>
  <c r="J28" i="29"/>
  <c r="J24" i="29"/>
  <c r="J20" i="29"/>
  <c r="J16" i="29"/>
  <c r="J12" i="29"/>
  <c r="P18" i="29"/>
  <c r="P14" i="29"/>
  <c r="P26" i="29"/>
  <c r="P28" i="29"/>
  <c r="P20" i="29"/>
  <c r="P12" i="29"/>
  <c r="P10" i="29"/>
  <c r="P24" i="29"/>
  <c r="P16" i="29"/>
  <c r="P6" i="29"/>
  <c r="P25" i="29"/>
  <c r="P21" i="29"/>
  <c r="P17" i="29"/>
  <c r="P13" i="29"/>
  <c r="P9" i="29"/>
  <c r="P8" i="29"/>
  <c r="P27" i="29"/>
  <c r="P23" i="29"/>
  <c r="P19" i="29"/>
  <c r="P15" i="29"/>
  <c r="P11" i="29"/>
  <c r="M26" i="29"/>
  <c r="M7" i="29"/>
  <c r="M28" i="29"/>
  <c r="M20" i="29"/>
  <c r="M12" i="29"/>
  <c r="M10" i="29"/>
  <c r="M24" i="29"/>
  <c r="M16" i="29"/>
  <c r="M6" i="29"/>
  <c r="M25" i="29"/>
  <c r="M21" i="29"/>
  <c r="M17" i="29"/>
  <c r="M13" i="29"/>
  <c r="M9" i="29"/>
  <c r="M8" i="29"/>
  <c r="M27" i="29"/>
  <c r="M23" i="29"/>
  <c r="M19" i="29"/>
  <c r="M15" i="29"/>
  <c r="M11" i="29"/>
  <c r="D43" i="29"/>
  <c r="D32" i="29"/>
  <c r="D39" i="29"/>
  <c r="D51" i="29"/>
  <c r="D35" i="29"/>
  <c r="D53" i="29"/>
  <c r="D45" i="29"/>
  <c r="D37" i="29"/>
  <c r="D49" i="29"/>
  <c r="D41" i="29"/>
  <c r="D6" i="29"/>
  <c r="M52" i="29"/>
  <c r="M44" i="29"/>
  <c r="M36" i="29"/>
  <c r="M35" i="29"/>
  <c r="M48" i="29"/>
  <c r="M40" i="29"/>
  <c r="M31" i="29"/>
  <c r="M50" i="29"/>
  <c r="M46" i="29"/>
  <c r="M42" i="29"/>
  <c r="M38" i="29"/>
  <c r="M34" i="29"/>
  <c r="M53" i="29"/>
  <c r="M49" i="29"/>
  <c r="M45" i="29"/>
  <c r="M41" i="29"/>
  <c r="M37" i="29"/>
  <c r="M33" i="29"/>
  <c r="J53" i="29"/>
  <c r="J45" i="29"/>
  <c r="J37" i="29"/>
  <c r="J51" i="29"/>
  <c r="J43" i="29"/>
  <c r="J35" i="29"/>
  <c r="J31" i="29"/>
  <c r="J50" i="29"/>
  <c r="J46" i="29"/>
  <c r="J42" i="29"/>
  <c r="J38" i="29"/>
  <c r="J34" i="29"/>
  <c r="J33" i="29"/>
  <c r="J52" i="29"/>
  <c r="J48" i="29"/>
  <c r="J44" i="29"/>
  <c r="J40" i="29"/>
  <c r="J36" i="29"/>
  <c r="G51" i="29"/>
  <c r="G39" i="29"/>
  <c r="G35" i="29"/>
  <c r="G53" i="29"/>
  <c r="G47" i="29"/>
  <c r="G50" i="29"/>
  <c r="G46" i="29"/>
  <c r="G42" i="29"/>
  <c r="G38" i="29"/>
  <c r="G34" i="29"/>
  <c r="G49" i="29"/>
  <c r="G45" i="29"/>
  <c r="G41" i="29"/>
  <c r="G37" i="29"/>
  <c r="G33" i="29"/>
  <c r="G44" i="29"/>
  <c r="G40" i="29"/>
  <c r="G36" i="29"/>
  <c r="D31" i="29"/>
  <c r="D50" i="29"/>
  <c r="D46" i="29"/>
  <c r="D42" i="29"/>
  <c r="D38" i="29"/>
  <c r="D34" i="29"/>
  <c r="D33" i="29"/>
  <c r="D52" i="29"/>
  <c r="D48" i="29"/>
  <c r="D44" i="29"/>
  <c r="D40" i="29"/>
  <c r="D36" i="29"/>
  <c r="P52" i="27"/>
  <c r="P44" i="27"/>
  <c r="P36" i="27"/>
  <c r="P50" i="27"/>
  <c r="P42" i="27"/>
  <c r="P34" i="27"/>
  <c r="P51" i="27"/>
  <c r="P47" i="27"/>
  <c r="P43" i="27"/>
  <c r="P39" i="27"/>
  <c r="P35" i="27"/>
  <c r="P53" i="27"/>
  <c r="P49" i="27"/>
  <c r="P45" i="27"/>
  <c r="P41" i="27"/>
  <c r="P37" i="27"/>
  <c r="P8" i="28"/>
  <c r="P39" i="28"/>
  <c r="P51" i="28"/>
  <c r="P47" i="28"/>
  <c r="P37" i="28"/>
  <c r="P53" i="28"/>
  <c r="P43" i="28"/>
  <c r="M27" i="28"/>
  <c r="M23" i="28"/>
  <c r="M19" i="28"/>
  <c r="M15" i="28"/>
  <c r="M11" i="28"/>
  <c r="J6" i="28"/>
  <c r="J25" i="28"/>
  <c r="J21" i="28"/>
  <c r="J17" i="28"/>
  <c r="J13" i="28"/>
  <c r="J9" i="28"/>
  <c r="J8" i="28"/>
  <c r="J27" i="28"/>
  <c r="J23" i="28"/>
  <c r="J19" i="28"/>
  <c r="J15" i="28"/>
  <c r="J11" i="28"/>
  <c r="G6" i="28"/>
  <c r="P49" i="28"/>
  <c r="P41" i="28"/>
  <c r="P31" i="28"/>
  <c r="P50" i="28"/>
  <c r="P46" i="28"/>
  <c r="P42" i="28"/>
  <c r="P38" i="28"/>
  <c r="P34" i="28"/>
  <c r="P33" i="28"/>
  <c r="P52" i="28"/>
  <c r="P48" i="28"/>
  <c r="P44" i="28"/>
  <c r="P40" i="28"/>
  <c r="P36" i="28"/>
  <c r="M34" i="28"/>
  <c r="M33" i="28"/>
  <c r="D31" i="28"/>
  <c r="D50" i="28"/>
  <c r="D46" i="28"/>
  <c r="D42" i="28"/>
  <c r="D38" i="28"/>
  <c r="D34" i="28"/>
  <c r="D33" i="28"/>
  <c r="D52" i="28"/>
  <c r="D48" i="28"/>
  <c r="D44" i="28"/>
  <c r="D40" i="28"/>
  <c r="D36" i="28"/>
  <c r="D6" i="28"/>
  <c r="P26" i="27"/>
  <c r="P18" i="27"/>
  <c r="P14" i="27"/>
  <c r="P10" i="27"/>
  <c r="P22" i="27"/>
  <c r="P6" i="27"/>
  <c r="P25" i="27"/>
  <c r="P21" i="27"/>
  <c r="P17" i="27"/>
  <c r="P13" i="27"/>
  <c r="P9" i="27"/>
  <c r="P28" i="27"/>
  <c r="P24" i="27"/>
  <c r="P20" i="27"/>
  <c r="P16" i="27"/>
  <c r="P12" i="27"/>
  <c r="P8" i="27"/>
  <c r="P27" i="27"/>
  <c r="P23" i="27"/>
  <c r="P19" i="27"/>
  <c r="P15" i="27"/>
  <c r="P11" i="27"/>
  <c r="M28" i="27"/>
  <c r="M24" i="27"/>
  <c r="M20" i="27"/>
  <c r="M16" i="27"/>
  <c r="M12" i="27"/>
  <c r="M8" i="27"/>
  <c r="M7" i="27"/>
  <c r="M26" i="27"/>
  <c r="M22" i="27"/>
  <c r="M18" i="27"/>
  <c r="M14" i="27"/>
  <c r="M31" i="27"/>
  <c r="M50" i="27"/>
  <c r="M46" i="27"/>
  <c r="M42" i="27"/>
  <c r="M38" i="27"/>
  <c r="M34" i="27"/>
  <c r="M53" i="27"/>
  <c r="M49" i="27"/>
  <c r="M45" i="27"/>
  <c r="M41" i="27"/>
  <c r="M37" i="27"/>
  <c r="J31" i="27"/>
  <c r="D33" i="27"/>
  <c r="M6" i="26"/>
  <c r="M25" i="26"/>
  <c r="M21" i="26"/>
  <c r="M17" i="26"/>
  <c r="M13" i="26"/>
  <c r="M9" i="26"/>
  <c r="M8" i="26"/>
  <c r="M27" i="26"/>
  <c r="M23" i="26"/>
  <c r="M19" i="26"/>
  <c r="M15" i="26"/>
  <c r="M11" i="26"/>
  <c r="P10" i="25"/>
  <c r="P11" i="25"/>
  <c r="M25" i="25"/>
  <c r="J22" i="25"/>
  <c r="G14" i="25"/>
  <c r="D15" i="25"/>
  <c r="P46" i="25"/>
  <c r="M38" i="25"/>
  <c r="J51" i="25"/>
  <c r="D40" i="25"/>
  <c r="P17" i="25"/>
  <c r="M9" i="25"/>
  <c r="J27" i="25"/>
  <c r="G19" i="25"/>
  <c r="D27" i="25"/>
  <c r="P51" i="25"/>
  <c r="M43" i="25"/>
  <c r="J35" i="25"/>
  <c r="D45" i="25"/>
  <c r="P22" i="25"/>
  <c r="M14" i="25"/>
  <c r="J11" i="25"/>
  <c r="G25" i="25"/>
  <c r="P35" i="25"/>
  <c r="M48" i="25"/>
  <c r="J40" i="25"/>
  <c r="G32" i="25"/>
  <c r="D51" i="25"/>
  <c r="P27" i="25"/>
  <c r="M19" i="25"/>
  <c r="J17" i="25"/>
  <c r="G9" i="25"/>
  <c r="P40" i="25"/>
  <c r="M32" i="25"/>
  <c r="M31" i="25"/>
  <c r="J46" i="25"/>
  <c r="D35" i="25"/>
  <c r="J1" i="12"/>
  <c r="P7" i="12" s="1"/>
  <c r="I1" i="26"/>
  <c r="J1" i="26"/>
  <c r="D9" i="26" s="1"/>
  <c r="P11" i="12"/>
  <c r="P15" i="12"/>
  <c r="P8" i="12"/>
  <c r="P18" i="12"/>
  <c r="P22" i="12"/>
  <c r="P26" i="12"/>
  <c r="M7" i="12"/>
  <c r="M11" i="12"/>
  <c r="P9" i="12"/>
  <c r="P14" i="12"/>
  <c r="P19" i="12"/>
  <c r="P23" i="12"/>
  <c r="P27" i="12"/>
  <c r="M8" i="12"/>
  <c r="M12" i="12"/>
  <c r="M16" i="12"/>
  <c r="M20" i="12"/>
  <c r="M24" i="12"/>
  <c r="M28" i="12"/>
  <c r="J9" i="12"/>
  <c r="J13" i="12"/>
  <c r="J17" i="12"/>
  <c r="J21" i="12"/>
  <c r="J25" i="12"/>
  <c r="J6" i="12"/>
  <c r="G10" i="12"/>
  <c r="G14" i="12"/>
  <c r="G18" i="12"/>
  <c r="G22" i="12"/>
  <c r="G26" i="12"/>
  <c r="D7" i="12"/>
  <c r="D11" i="12"/>
  <c r="D15" i="12"/>
  <c r="D19" i="12"/>
  <c r="D23" i="12"/>
  <c r="D27" i="12"/>
  <c r="M42" i="12"/>
  <c r="P10" i="12"/>
  <c r="P16" i="12"/>
  <c r="P20" i="12"/>
  <c r="P24" i="12"/>
  <c r="P28" i="12"/>
  <c r="M9" i="12"/>
  <c r="M13" i="12"/>
  <c r="M17" i="12"/>
  <c r="M21" i="12"/>
  <c r="M25" i="12"/>
  <c r="M6" i="12"/>
  <c r="J10" i="12"/>
  <c r="J14" i="12"/>
  <c r="J18" i="12"/>
  <c r="J22" i="12"/>
  <c r="J26" i="12"/>
  <c r="G7" i="12"/>
  <c r="G11" i="12"/>
  <c r="G15" i="12"/>
  <c r="G19" i="12"/>
  <c r="G23" i="12"/>
  <c r="G27" i="12"/>
  <c r="D8" i="12"/>
  <c r="D12" i="12"/>
  <c r="D16" i="12"/>
  <c r="D20" i="12"/>
  <c r="D24" i="12"/>
  <c r="D28" i="12"/>
  <c r="D49" i="12"/>
  <c r="G51" i="12"/>
  <c r="G43" i="12"/>
  <c r="J43" i="12"/>
  <c r="M43" i="12"/>
  <c r="D25" i="12"/>
  <c r="D9" i="12"/>
  <c r="G16" i="12"/>
  <c r="G8" i="12"/>
  <c r="J15" i="12"/>
  <c r="J7" i="12"/>
  <c r="M22" i="12"/>
  <c r="P21" i="12"/>
  <c r="D31" i="12"/>
  <c r="D41" i="12"/>
  <c r="D48" i="12"/>
  <c r="D44" i="12"/>
  <c r="G31" i="12"/>
  <c r="G50" i="12"/>
  <c r="G46" i="12"/>
  <c r="G42" i="12"/>
  <c r="J31" i="12"/>
  <c r="J50" i="12"/>
  <c r="J46" i="12"/>
  <c r="J42" i="12"/>
  <c r="M31" i="12"/>
  <c r="M50" i="12"/>
  <c r="M46" i="12"/>
  <c r="M41" i="12"/>
  <c r="D22" i="12"/>
  <c r="D14" i="12"/>
  <c r="G6" i="12"/>
  <c r="G21" i="12"/>
  <c r="G13" i="12"/>
  <c r="J28" i="12"/>
  <c r="J20" i="12"/>
  <c r="J12" i="12"/>
  <c r="M27" i="12"/>
  <c r="M19" i="12"/>
  <c r="M10" i="12"/>
  <c r="P17" i="12"/>
  <c r="D42" i="12"/>
  <c r="D45" i="12"/>
  <c r="G47" i="12"/>
  <c r="G32" i="12"/>
  <c r="J51" i="12"/>
  <c r="J47" i="12"/>
  <c r="J32" i="12"/>
  <c r="M51" i="12"/>
  <c r="M47" i="12"/>
  <c r="D17" i="12"/>
  <c r="G24" i="12"/>
  <c r="J23" i="12"/>
  <c r="M14" i="12"/>
  <c r="D32" i="12"/>
  <c r="D40" i="12"/>
  <c r="D47" i="12"/>
  <c r="D53" i="12"/>
  <c r="G53" i="12"/>
  <c r="G49" i="12"/>
  <c r="G45" i="12"/>
  <c r="G41" i="12"/>
  <c r="J53" i="12"/>
  <c r="J49" i="12"/>
  <c r="J45" i="12"/>
  <c r="J41" i="12"/>
  <c r="M53" i="12"/>
  <c r="M49" i="12"/>
  <c r="M45" i="12"/>
  <c r="M40" i="12"/>
  <c r="D6" i="12"/>
  <c r="D21" i="12"/>
  <c r="D13" i="12"/>
  <c r="G28" i="12"/>
  <c r="G20" i="12"/>
  <c r="G12" i="12"/>
  <c r="J27" i="12"/>
  <c r="J19" i="12"/>
  <c r="J11" i="12"/>
  <c r="M26" i="12"/>
  <c r="M18" i="12"/>
  <c r="P6" i="12"/>
  <c r="P12" i="12"/>
  <c r="D51" i="12"/>
  <c r="D43" i="12"/>
  <c r="D50" i="12"/>
  <c r="D46" i="12"/>
  <c r="D52" i="12"/>
  <c r="G52" i="12"/>
  <c r="G48" i="12"/>
  <c r="G44" i="12"/>
  <c r="G40" i="12"/>
  <c r="J52" i="12"/>
  <c r="J48" i="12"/>
  <c r="J44" i="12"/>
  <c r="J40" i="12"/>
  <c r="M52" i="12"/>
  <c r="M48" i="12"/>
  <c r="M44" i="12"/>
  <c r="M32" i="12"/>
  <c r="D26" i="12"/>
  <c r="D18" i="12"/>
  <c r="D10" i="12"/>
  <c r="G25" i="12"/>
  <c r="G17" i="12"/>
  <c r="G9" i="12"/>
  <c r="J24" i="12"/>
  <c r="J16" i="12"/>
  <c r="J8" i="12"/>
  <c r="M23" i="12"/>
  <c r="M15" i="12"/>
  <c r="P25" i="12"/>
  <c r="D49" i="25"/>
  <c r="D44" i="25"/>
  <c r="D39" i="25"/>
  <c r="D33" i="25"/>
  <c r="J50" i="25"/>
  <c r="J44" i="25"/>
  <c r="J39" i="25"/>
  <c r="J34" i="25"/>
  <c r="M52" i="25"/>
  <c r="M47" i="25"/>
  <c r="M42" i="25"/>
  <c r="M36" i="25"/>
  <c r="P50" i="25"/>
  <c r="P44" i="25"/>
  <c r="P39" i="25"/>
  <c r="P34" i="25"/>
  <c r="D23" i="25"/>
  <c r="D13" i="25"/>
  <c r="G6" i="25"/>
  <c r="G23" i="25"/>
  <c r="G18" i="25"/>
  <c r="G13" i="25"/>
  <c r="G7" i="25"/>
  <c r="J26" i="25"/>
  <c r="J21" i="25"/>
  <c r="J15" i="25"/>
  <c r="J10" i="25"/>
  <c r="M6" i="25"/>
  <c r="M23" i="25"/>
  <c r="M18" i="25"/>
  <c r="M13" i="25"/>
  <c r="M7" i="25"/>
  <c r="P26" i="25"/>
  <c r="P21" i="25"/>
  <c r="P15" i="25"/>
  <c r="P8" i="25"/>
  <c r="P12" i="25"/>
  <c r="P16" i="25"/>
  <c r="P20" i="25"/>
  <c r="P24" i="25"/>
  <c r="P28" i="25"/>
  <c r="M8" i="25"/>
  <c r="M12" i="25"/>
  <c r="M16" i="25"/>
  <c r="M20" i="25"/>
  <c r="M24" i="25"/>
  <c r="M28" i="25"/>
  <c r="J8" i="25"/>
  <c r="J12" i="25"/>
  <c r="J16" i="25"/>
  <c r="J20" i="25"/>
  <c r="J24" i="25"/>
  <c r="J28" i="25"/>
  <c r="G8" i="25"/>
  <c r="G12" i="25"/>
  <c r="G16" i="25"/>
  <c r="G20" i="25"/>
  <c r="G24" i="25"/>
  <c r="G28" i="25"/>
  <c r="D9" i="25"/>
  <c r="D17" i="25"/>
  <c r="D25" i="25"/>
  <c r="P33" i="25"/>
  <c r="P37" i="25"/>
  <c r="P41" i="25"/>
  <c r="P45" i="25"/>
  <c r="P49" i="25"/>
  <c r="P53" i="25"/>
  <c r="M33" i="25"/>
  <c r="M37" i="25"/>
  <c r="M41" i="25"/>
  <c r="M45" i="25"/>
  <c r="M49" i="25"/>
  <c r="M53" i="25"/>
  <c r="J33" i="25"/>
  <c r="J37" i="25"/>
  <c r="J41" i="25"/>
  <c r="J45" i="25"/>
  <c r="J49" i="25"/>
  <c r="J53" i="25"/>
  <c r="G40" i="25"/>
  <c r="D34" i="25"/>
  <c r="D38" i="25"/>
  <c r="D42" i="25"/>
  <c r="D46" i="25"/>
  <c r="D50" i="25"/>
  <c r="D31" i="25"/>
  <c r="D53" i="25"/>
  <c r="D48" i="25"/>
  <c r="D43" i="25"/>
  <c r="D37" i="25"/>
  <c r="D32" i="25"/>
  <c r="J31" i="25"/>
  <c r="J48" i="25"/>
  <c r="J43" i="25"/>
  <c r="J38" i="25"/>
  <c r="J32" i="25"/>
  <c r="M51" i="25"/>
  <c r="M46" i="25"/>
  <c r="M40" i="25"/>
  <c r="M35" i="25"/>
  <c r="P31" i="25"/>
  <c r="P48" i="25"/>
  <c r="P43" i="25"/>
  <c r="P38" i="25"/>
  <c r="P32" i="25"/>
  <c r="D21" i="25"/>
  <c r="D11" i="25"/>
  <c r="G27" i="25"/>
  <c r="G22" i="25"/>
  <c r="G17" i="25"/>
  <c r="G11" i="25"/>
  <c r="J25" i="25"/>
  <c r="J19" i="25"/>
  <c r="J14" i="25"/>
  <c r="J9" i="25"/>
  <c r="M27" i="25"/>
  <c r="M22" i="25"/>
  <c r="M17" i="25"/>
  <c r="M11" i="25"/>
  <c r="P25" i="25"/>
  <c r="P19" i="25"/>
  <c r="P14" i="25"/>
  <c r="P9" i="25"/>
  <c r="D8" i="25"/>
  <c r="D52" i="25"/>
  <c r="D47" i="25"/>
  <c r="D41" i="25"/>
  <c r="D36" i="25"/>
  <c r="G48" i="25"/>
  <c r="J52" i="25"/>
  <c r="J47" i="25"/>
  <c r="J42" i="25"/>
  <c r="J36" i="25"/>
  <c r="M50" i="25"/>
  <c r="M44" i="25"/>
  <c r="M39" i="25"/>
  <c r="M34" i="25"/>
  <c r="P52" i="25"/>
  <c r="P47" i="25"/>
  <c r="P42" i="25"/>
  <c r="P36" i="25"/>
  <c r="D6" i="25"/>
  <c r="D19" i="25"/>
  <c r="D7" i="25"/>
  <c r="G26" i="25"/>
  <c r="G21" i="25"/>
  <c r="G15" i="25"/>
  <c r="G10" i="25"/>
  <c r="J6" i="25"/>
  <c r="J23" i="25"/>
  <c r="J18" i="25"/>
  <c r="J13" i="25"/>
  <c r="J7" i="25"/>
  <c r="M26" i="25"/>
  <c r="M21" i="25"/>
  <c r="M15" i="25"/>
  <c r="M10" i="25"/>
  <c r="P6" i="25"/>
  <c r="P23" i="25"/>
  <c r="P18" i="25"/>
  <c r="P13" i="25"/>
  <c r="P7" i="25"/>
  <c r="G35" i="25"/>
  <c r="J21" i="26"/>
  <c r="J8" i="26"/>
  <c r="J15" i="26"/>
  <c r="D19" i="26"/>
  <c r="D10" i="26"/>
  <c r="D17" i="26"/>
  <c r="G39" i="25"/>
  <c r="G47" i="25"/>
  <c r="G52" i="25"/>
  <c r="G44" i="25"/>
  <c r="G36" i="25"/>
  <c r="G51" i="25"/>
  <c r="G43" i="25"/>
  <c r="D26" i="25"/>
  <c r="D22" i="25"/>
  <c r="D18" i="25"/>
  <c r="D14" i="25"/>
  <c r="D10" i="25"/>
  <c r="D28" i="25"/>
  <c r="D24" i="25"/>
  <c r="D20" i="25"/>
  <c r="D16" i="25"/>
  <c r="D12" i="25"/>
  <c r="G31" i="25"/>
  <c r="G50" i="25"/>
  <c r="G46" i="25"/>
  <c r="G42" i="25"/>
  <c r="G38" i="25"/>
  <c r="G34" i="25"/>
  <c r="G53" i="25"/>
  <c r="G49" i="25"/>
  <c r="G45" i="25"/>
  <c r="G41" i="25"/>
  <c r="G37" i="25"/>
  <c r="G33" i="25"/>
  <c r="D21" i="26" l="1"/>
  <c r="D7" i="26"/>
  <c r="D23" i="26"/>
  <c r="J19" i="26"/>
  <c r="J9" i="26"/>
  <c r="J25" i="26"/>
  <c r="D25" i="26"/>
  <c r="D11" i="26"/>
  <c r="D27" i="26"/>
  <c r="J23" i="26"/>
  <c r="J13" i="26"/>
  <c r="J6" i="26"/>
  <c r="D13" i="26"/>
  <c r="D6" i="26"/>
  <c r="D15" i="26"/>
  <c r="J11" i="26"/>
  <c r="J27" i="26"/>
  <c r="J17" i="26"/>
  <c r="J7" i="26"/>
  <c r="P13" i="12"/>
  <c r="J16" i="26"/>
  <c r="J24" i="26"/>
  <c r="J33" i="26"/>
  <c r="J37" i="26"/>
  <c r="J41" i="26"/>
  <c r="J45" i="26"/>
  <c r="J49" i="26"/>
  <c r="J53" i="26"/>
  <c r="G33" i="26"/>
  <c r="G37" i="26"/>
  <c r="G41" i="26"/>
  <c r="G45" i="26"/>
  <c r="G49" i="26"/>
  <c r="G53" i="26"/>
  <c r="G10" i="26"/>
  <c r="G14" i="26"/>
  <c r="G18" i="26"/>
  <c r="G22" i="26"/>
  <c r="G26" i="26"/>
  <c r="D14" i="26"/>
  <c r="D22" i="26"/>
  <c r="D32" i="26"/>
  <c r="D36" i="26"/>
  <c r="D40" i="26"/>
  <c r="D44" i="26"/>
  <c r="D48" i="26"/>
  <c r="D52" i="26"/>
  <c r="J14" i="26"/>
  <c r="J26" i="26"/>
  <c r="J35" i="26"/>
  <c r="J40" i="26"/>
  <c r="J46" i="26"/>
  <c r="J51" i="26"/>
  <c r="G32" i="26"/>
  <c r="G38" i="26"/>
  <c r="G43" i="26"/>
  <c r="G48" i="26"/>
  <c r="G7" i="26"/>
  <c r="G12" i="26"/>
  <c r="G17" i="26"/>
  <c r="G23" i="26"/>
  <c r="G28" i="26"/>
  <c r="D8" i="26"/>
  <c r="D20" i="26"/>
  <c r="D33" i="26"/>
  <c r="D38" i="26"/>
  <c r="D43" i="26"/>
  <c r="D49" i="26"/>
  <c r="D31" i="26"/>
  <c r="J18" i="26"/>
  <c r="J28" i="26"/>
  <c r="J36" i="26"/>
  <c r="J42" i="26"/>
  <c r="J47" i="26"/>
  <c r="J52" i="26"/>
  <c r="G34" i="26"/>
  <c r="G39" i="26"/>
  <c r="G44" i="26"/>
  <c r="G50" i="26"/>
  <c r="G8" i="26"/>
  <c r="G13" i="26"/>
  <c r="G19" i="26"/>
  <c r="G24" i="26"/>
  <c r="G6" i="26"/>
  <c r="D12" i="26"/>
  <c r="D24" i="26"/>
  <c r="D34" i="26"/>
  <c r="D39" i="26"/>
  <c r="D45" i="26"/>
  <c r="D50" i="26"/>
  <c r="J10" i="26"/>
  <c r="J20" i="26"/>
  <c r="J32" i="26"/>
  <c r="J38" i="26"/>
  <c r="J43" i="26"/>
  <c r="J48" i="26"/>
  <c r="J31" i="26"/>
  <c r="G35" i="26"/>
  <c r="G40" i="26"/>
  <c r="G46" i="26"/>
  <c r="G51" i="26"/>
  <c r="G9" i="26"/>
  <c r="G15" i="26"/>
  <c r="G20" i="26"/>
  <c r="G25" i="26"/>
  <c r="D16" i="26"/>
  <c r="D26" i="26"/>
  <c r="D35" i="26"/>
  <c r="D41" i="26"/>
  <c r="D46" i="26"/>
  <c r="D51" i="26"/>
  <c r="J34" i="26"/>
  <c r="G52" i="26"/>
  <c r="G27" i="26"/>
  <c r="D28" i="26"/>
  <c r="D53" i="26"/>
  <c r="G47" i="26"/>
  <c r="J39" i="26"/>
  <c r="G36" i="26"/>
  <c r="G11" i="26"/>
  <c r="D37" i="26"/>
  <c r="J50" i="26"/>
  <c r="G21" i="26"/>
  <c r="J12" i="26"/>
  <c r="J44" i="26"/>
  <c r="G42" i="26"/>
  <c r="G16" i="26"/>
  <c r="G31" i="26"/>
  <c r="D42" i="26"/>
  <c r="J22" i="26"/>
  <c r="D18" i="26"/>
  <c r="D47" i="26"/>
  <c r="W51" i="29" l="1"/>
  <c r="W49" i="29"/>
  <c r="W42" i="29"/>
  <c r="W40" i="29"/>
  <c r="W51" i="28"/>
  <c r="W49" i="28"/>
  <c r="W42" i="28"/>
  <c r="W40" i="28"/>
  <c r="W51" i="27"/>
  <c r="W49" i="27"/>
  <c r="W51" i="26"/>
  <c r="W49" i="26"/>
  <c r="W42" i="26"/>
  <c r="W40" i="26"/>
  <c r="W51" i="25"/>
  <c r="W49" i="25"/>
  <c r="W51" i="12"/>
  <c r="W49" i="12"/>
  <c r="W41" i="27" l="1"/>
  <c r="W42" i="27"/>
  <c r="W43" i="27"/>
  <c r="W40" i="27"/>
  <c r="W41" i="25"/>
  <c r="W42" i="25"/>
  <c r="W43" i="25"/>
  <c r="W40" i="25"/>
  <c r="W41" i="12"/>
  <c r="W42" i="12"/>
  <c r="W43" i="12"/>
  <c r="W40" i="12"/>
  <c r="W53" i="29"/>
  <c r="W52" i="29"/>
  <c r="W50" i="29"/>
  <c r="W48" i="29"/>
  <c r="W47" i="29"/>
  <c r="W46" i="29"/>
  <c r="W45" i="29"/>
  <c r="W44" i="29"/>
  <c r="W43" i="29"/>
  <c r="W41" i="29"/>
  <c r="W39" i="29"/>
  <c r="W38" i="29"/>
  <c r="W37" i="29"/>
  <c r="W36" i="29"/>
  <c r="W35" i="29"/>
  <c r="W34" i="29"/>
  <c r="W33" i="29"/>
  <c r="W32" i="29"/>
  <c r="W31" i="29"/>
  <c r="W53" i="28"/>
  <c r="W52" i="28"/>
  <c r="W50" i="28"/>
  <c r="W48" i="28"/>
  <c r="W47" i="28"/>
  <c r="W46" i="28"/>
  <c r="W45" i="28"/>
  <c r="W44" i="28"/>
  <c r="W43" i="28"/>
  <c r="W41" i="28"/>
  <c r="W39" i="28"/>
  <c r="W38" i="28"/>
  <c r="W37" i="28"/>
  <c r="W36" i="28"/>
  <c r="W35" i="28"/>
  <c r="W34" i="28"/>
  <c r="W33" i="28"/>
  <c r="W32" i="28"/>
  <c r="W31" i="28"/>
  <c r="W53" i="27"/>
  <c r="W52" i="27"/>
  <c r="W50" i="27"/>
  <c r="W48" i="27"/>
  <c r="W47" i="27"/>
  <c r="W46" i="27"/>
  <c r="W45" i="27"/>
  <c r="W44" i="27"/>
  <c r="W39" i="27"/>
  <c r="W38" i="27"/>
  <c r="W37" i="27"/>
  <c r="W36" i="27"/>
  <c r="W35" i="27"/>
  <c r="W34" i="27"/>
  <c r="W33" i="27"/>
  <c r="W32" i="27"/>
  <c r="W31" i="27"/>
  <c r="W53" i="26"/>
  <c r="W52" i="26"/>
  <c r="W50" i="26"/>
  <c r="W48" i="26"/>
  <c r="W47" i="26"/>
  <c r="W46" i="26"/>
  <c r="W45" i="26"/>
  <c r="W44" i="26"/>
  <c r="W43" i="26"/>
  <c r="W41" i="26"/>
  <c r="W39" i="26"/>
  <c r="W38" i="26"/>
  <c r="W37" i="26"/>
  <c r="W36" i="26"/>
  <c r="W35" i="26"/>
  <c r="W34" i="26"/>
  <c r="W33" i="26"/>
  <c r="W32" i="26"/>
  <c r="W31" i="26"/>
  <c r="W53" i="25"/>
  <c r="W52" i="25"/>
  <c r="W50" i="25"/>
  <c r="W48" i="25"/>
  <c r="W47" i="25"/>
  <c r="W46" i="25"/>
  <c r="W45" i="25"/>
  <c r="W44" i="25"/>
  <c r="W39" i="25"/>
  <c r="W38" i="25"/>
  <c r="W37" i="25"/>
  <c r="W36" i="25"/>
  <c r="W35" i="25"/>
  <c r="W34" i="25"/>
  <c r="W33" i="25"/>
  <c r="W32" i="25"/>
  <c r="W31" i="25"/>
  <c r="W39" i="12" l="1"/>
  <c r="W34" i="12"/>
  <c r="W35" i="12"/>
  <c r="W36" i="12"/>
  <c r="W37" i="12"/>
  <c r="W38" i="12"/>
  <c r="W33" i="12"/>
  <c r="F38" i="1"/>
  <c r="F39" i="1"/>
  <c r="W31" i="12"/>
  <c r="V53" i="29" l="1"/>
  <c r="R53" i="29"/>
  <c r="V51" i="29"/>
  <c r="R51" i="29"/>
  <c r="S50" i="29"/>
  <c r="V49" i="29"/>
  <c r="U49" i="29"/>
  <c r="T49" i="29"/>
  <c r="S49" i="29"/>
  <c r="R49" i="29"/>
  <c r="T48" i="29"/>
  <c r="U48" i="29"/>
  <c r="S48" i="29"/>
  <c r="U47" i="29"/>
  <c r="T47" i="29"/>
  <c r="S47" i="29"/>
  <c r="R47" i="29"/>
  <c r="S46" i="29"/>
  <c r="V45" i="29"/>
  <c r="U45" i="29"/>
  <c r="T45" i="29"/>
  <c r="S45" i="29"/>
  <c r="R45" i="29"/>
  <c r="V43" i="29"/>
  <c r="R43" i="29"/>
  <c r="V41" i="29"/>
  <c r="U41" i="29"/>
  <c r="T41" i="29"/>
  <c r="S41" i="29"/>
  <c r="R41" i="29"/>
  <c r="S38" i="29"/>
  <c r="U38" i="29"/>
  <c r="V37" i="29"/>
  <c r="U37" i="29"/>
  <c r="T37" i="29"/>
  <c r="S37" i="29"/>
  <c r="R37" i="29"/>
  <c r="U36" i="29"/>
  <c r="S36" i="29"/>
  <c r="V35" i="29"/>
  <c r="U35" i="29"/>
  <c r="T35" i="29"/>
  <c r="S35" i="29"/>
  <c r="V33" i="29"/>
  <c r="R33" i="29"/>
  <c r="W28" i="29"/>
  <c r="R28" i="29" s="1"/>
  <c r="W27" i="29"/>
  <c r="V27" i="29" s="1"/>
  <c r="W25" i="29"/>
  <c r="R25" i="29" s="1"/>
  <c r="W24" i="29"/>
  <c r="S24" i="29" s="1"/>
  <c r="R24" i="29"/>
  <c r="W23" i="29"/>
  <c r="S23" i="29" s="1"/>
  <c r="E23" i="29" s="1"/>
  <c r="W22" i="29"/>
  <c r="W21" i="29"/>
  <c r="R21" i="29"/>
  <c r="W20" i="29"/>
  <c r="S20" i="29" s="1"/>
  <c r="E20" i="29" s="1"/>
  <c r="T20" i="29"/>
  <c r="W17" i="29"/>
  <c r="W16" i="29"/>
  <c r="V16" i="29" s="1"/>
  <c r="W13" i="29"/>
  <c r="S13" i="29" s="1"/>
  <c r="E13" i="29" s="1"/>
  <c r="W12" i="29"/>
  <c r="T12" i="29" s="1"/>
  <c r="W11" i="29"/>
  <c r="U11" i="29" s="1"/>
  <c r="R11" i="29"/>
  <c r="W10" i="29"/>
  <c r="V10" i="29" s="1"/>
  <c r="W8" i="29"/>
  <c r="K3" i="29"/>
  <c r="T53" i="28"/>
  <c r="S53" i="28"/>
  <c r="R53" i="28"/>
  <c r="T52" i="28"/>
  <c r="U52" i="28"/>
  <c r="S52" i="28"/>
  <c r="V51" i="28"/>
  <c r="U51" i="28"/>
  <c r="T51" i="28"/>
  <c r="S51" i="28"/>
  <c r="R51" i="28"/>
  <c r="S50" i="28"/>
  <c r="U49" i="28"/>
  <c r="V49" i="28"/>
  <c r="T49" i="28"/>
  <c r="S49" i="28"/>
  <c r="R49" i="28"/>
  <c r="T47" i="28"/>
  <c r="V47" i="28"/>
  <c r="U47" i="28"/>
  <c r="S47" i="28"/>
  <c r="R47" i="28"/>
  <c r="V45" i="28"/>
  <c r="S45" i="28"/>
  <c r="R45" i="28"/>
  <c r="S44" i="28"/>
  <c r="U44" i="28"/>
  <c r="T43" i="28"/>
  <c r="U43" i="28"/>
  <c r="S43" i="28"/>
  <c r="R43" i="28"/>
  <c r="S42" i="28"/>
  <c r="U42" i="28"/>
  <c r="U41" i="28"/>
  <c r="V41" i="28"/>
  <c r="T41" i="28"/>
  <c r="S41" i="28"/>
  <c r="R41" i="28"/>
  <c r="V39" i="28"/>
  <c r="U39" i="28"/>
  <c r="T39" i="28"/>
  <c r="S39" i="28"/>
  <c r="R39" i="28"/>
  <c r="S36" i="28"/>
  <c r="V35" i="28"/>
  <c r="U35" i="28"/>
  <c r="T35" i="28"/>
  <c r="S35" i="28"/>
  <c r="R35" i="28"/>
  <c r="V31" i="28"/>
  <c r="U31" i="28"/>
  <c r="S31" i="28"/>
  <c r="R31" i="28"/>
  <c r="W27" i="28"/>
  <c r="S27" i="28" s="1"/>
  <c r="W26" i="28"/>
  <c r="S26" i="28" s="1"/>
  <c r="W24" i="28"/>
  <c r="R24" i="28" s="1"/>
  <c r="W22" i="28"/>
  <c r="R22" i="28" s="1"/>
  <c r="W20" i="28"/>
  <c r="U20" i="28" s="1"/>
  <c r="T20" i="28"/>
  <c r="W19" i="28"/>
  <c r="R19" i="28" s="1"/>
  <c r="W18" i="28"/>
  <c r="S18" i="28" s="1"/>
  <c r="R18" i="28"/>
  <c r="W17" i="28"/>
  <c r="S17" i="28" s="1"/>
  <c r="W16" i="28"/>
  <c r="T16" i="28" s="1"/>
  <c r="V16" i="28"/>
  <c r="R16" i="28"/>
  <c r="W15" i="28"/>
  <c r="W14" i="28"/>
  <c r="S14" i="28" s="1"/>
  <c r="W13" i="28"/>
  <c r="T13" i="28" s="1"/>
  <c r="W11" i="28"/>
  <c r="V11" i="28" s="1"/>
  <c r="W10" i="28"/>
  <c r="T10" i="28" s="1"/>
  <c r="U10" i="28"/>
  <c r="K3" i="28"/>
  <c r="H52" i="28" s="1"/>
  <c r="V53" i="27"/>
  <c r="T53" i="27"/>
  <c r="S53" i="27"/>
  <c r="U51" i="27"/>
  <c r="T51" i="27"/>
  <c r="S51" i="27"/>
  <c r="V49" i="27"/>
  <c r="T49" i="27"/>
  <c r="S49" i="27"/>
  <c r="V48" i="27"/>
  <c r="U48" i="27"/>
  <c r="T48" i="27"/>
  <c r="S48" i="27"/>
  <c r="U47" i="27"/>
  <c r="V47" i="27"/>
  <c r="T47" i="27"/>
  <c r="S47" i="27"/>
  <c r="R47" i="27"/>
  <c r="T45" i="27"/>
  <c r="S45" i="27"/>
  <c r="U44" i="27"/>
  <c r="S44" i="27"/>
  <c r="V43" i="27"/>
  <c r="U43" i="27"/>
  <c r="T43" i="27"/>
  <c r="S43" i="27"/>
  <c r="R43" i="27"/>
  <c r="V42" i="27"/>
  <c r="R42" i="27"/>
  <c r="W15" i="27"/>
  <c r="S15" i="27" s="1"/>
  <c r="V39" i="27"/>
  <c r="U39" i="27"/>
  <c r="T39" i="27"/>
  <c r="S39" i="27"/>
  <c r="S38" i="27"/>
  <c r="S37" i="27"/>
  <c r="S36" i="27"/>
  <c r="V35" i="27"/>
  <c r="U35" i="27"/>
  <c r="T35" i="27"/>
  <c r="S35" i="27"/>
  <c r="V34" i="27"/>
  <c r="U34" i="27"/>
  <c r="T34" i="27"/>
  <c r="S34" i="27"/>
  <c r="R34" i="27"/>
  <c r="R33" i="27"/>
  <c r="T32" i="27"/>
  <c r="V31" i="27"/>
  <c r="U31" i="27"/>
  <c r="T31" i="27"/>
  <c r="S31" i="27"/>
  <c r="W28" i="27"/>
  <c r="V28" i="27" s="1"/>
  <c r="W26" i="27"/>
  <c r="T26" i="27" s="1"/>
  <c r="W24" i="27"/>
  <c r="R24" i="27" s="1"/>
  <c r="D24" i="27" s="1"/>
  <c r="W23" i="27"/>
  <c r="W22" i="27"/>
  <c r="V22" i="27" s="1"/>
  <c r="T22" i="27"/>
  <c r="W20" i="27"/>
  <c r="R20" i="27" s="1"/>
  <c r="D20" i="27" s="1"/>
  <c r="W19" i="27"/>
  <c r="T19" i="27" s="1"/>
  <c r="W18" i="27"/>
  <c r="U18" i="27" s="1"/>
  <c r="W17" i="27"/>
  <c r="V17" i="27" s="1"/>
  <c r="W14" i="27"/>
  <c r="T14" i="27" s="1"/>
  <c r="U14" i="27"/>
  <c r="W13" i="27"/>
  <c r="S13" i="27" s="1"/>
  <c r="W12" i="27"/>
  <c r="V12" i="27" s="1"/>
  <c r="W11" i="27"/>
  <c r="T11" i="27" s="1"/>
  <c r="W10" i="27"/>
  <c r="V10" i="27" s="1"/>
  <c r="W9" i="27"/>
  <c r="W7" i="27"/>
  <c r="S7" i="27" s="1"/>
  <c r="W6" i="27"/>
  <c r="V6" i="27" s="1"/>
  <c r="K3" i="27"/>
  <c r="U53" i="26"/>
  <c r="S53" i="26"/>
  <c r="R53" i="26"/>
  <c r="U51" i="26"/>
  <c r="U50" i="26"/>
  <c r="R50" i="26"/>
  <c r="U49" i="26"/>
  <c r="S49" i="26"/>
  <c r="R49" i="26"/>
  <c r="R48" i="26"/>
  <c r="V46" i="26"/>
  <c r="U46" i="26"/>
  <c r="T46" i="26"/>
  <c r="S46" i="26"/>
  <c r="R46" i="26"/>
  <c r="T45" i="26"/>
  <c r="U45" i="26"/>
  <c r="S45" i="26"/>
  <c r="R45" i="26"/>
  <c r="U44" i="26"/>
  <c r="V44" i="26"/>
  <c r="T44" i="26"/>
  <c r="S44" i="26"/>
  <c r="R44" i="26"/>
  <c r="U43" i="26"/>
  <c r="T43" i="26"/>
  <c r="S43" i="26"/>
  <c r="V42" i="26"/>
  <c r="U42" i="26"/>
  <c r="T42" i="26"/>
  <c r="S42" i="26"/>
  <c r="R42" i="26"/>
  <c r="V41" i="26"/>
  <c r="V40" i="26"/>
  <c r="U39" i="26"/>
  <c r="V38" i="26"/>
  <c r="U38" i="26"/>
  <c r="T38" i="26"/>
  <c r="S38" i="26"/>
  <c r="R38" i="26"/>
  <c r="V37" i="26"/>
  <c r="R37" i="26"/>
  <c r="V36" i="26"/>
  <c r="R36" i="26"/>
  <c r="U35" i="26"/>
  <c r="T35" i="26"/>
  <c r="V34" i="26"/>
  <c r="T34" i="26"/>
  <c r="S34" i="26"/>
  <c r="W28" i="26"/>
  <c r="V28" i="26" s="1"/>
  <c r="T28" i="26"/>
  <c r="W27" i="26"/>
  <c r="S27" i="26" s="1"/>
  <c r="W26" i="26"/>
  <c r="S26" i="26" s="1"/>
  <c r="W24" i="26"/>
  <c r="R24" i="26" s="1"/>
  <c r="W21" i="26"/>
  <c r="T21" i="26" s="1"/>
  <c r="W20" i="26"/>
  <c r="V20" i="26" s="1"/>
  <c r="W19" i="26"/>
  <c r="U19" i="26" s="1"/>
  <c r="W18" i="26"/>
  <c r="V18" i="26" s="1"/>
  <c r="W17" i="26"/>
  <c r="S17" i="26" s="1"/>
  <c r="W16" i="26"/>
  <c r="W15" i="26"/>
  <c r="W13" i="26"/>
  <c r="V13" i="26"/>
  <c r="W12" i="26"/>
  <c r="U12" i="26" s="1"/>
  <c r="W11" i="26"/>
  <c r="U11" i="26" s="1"/>
  <c r="W10" i="26"/>
  <c r="S10" i="26"/>
  <c r="W9" i="26"/>
  <c r="T9" i="26" s="1"/>
  <c r="W8" i="26"/>
  <c r="U8" i="26" s="1"/>
  <c r="W7" i="26"/>
  <c r="U7" i="26" s="1"/>
  <c r="K3" i="26"/>
  <c r="V53" i="25"/>
  <c r="U53" i="25"/>
  <c r="T53" i="25"/>
  <c r="S53" i="25"/>
  <c r="V52" i="25"/>
  <c r="U52" i="25"/>
  <c r="T52" i="25"/>
  <c r="S52" i="25"/>
  <c r="R52" i="25"/>
  <c r="V49" i="25"/>
  <c r="T49" i="25"/>
  <c r="S49" i="25"/>
  <c r="V48" i="25"/>
  <c r="U48" i="25"/>
  <c r="T48" i="25"/>
  <c r="S48" i="25"/>
  <c r="R48" i="25"/>
  <c r="V45" i="25"/>
  <c r="T45" i="25"/>
  <c r="S45" i="25"/>
  <c r="V44" i="25"/>
  <c r="U44" i="25"/>
  <c r="T44" i="25"/>
  <c r="S44" i="25"/>
  <c r="R44" i="25"/>
  <c r="T42" i="25"/>
  <c r="V41" i="25"/>
  <c r="S41" i="25"/>
  <c r="V40" i="25"/>
  <c r="U40" i="25"/>
  <c r="T40" i="25"/>
  <c r="S40" i="25"/>
  <c r="R40" i="25"/>
  <c r="W13" i="25"/>
  <c r="T37" i="25"/>
  <c r="V36" i="25"/>
  <c r="T36" i="25"/>
  <c r="S36" i="25"/>
  <c r="V35" i="25"/>
  <c r="U35" i="25"/>
  <c r="T35" i="25"/>
  <c r="S35" i="25"/>
  <c r="R35" i="25"/>
  <c r="V33" i="25"/>
  <c r="S33" i="25"/>
  <c r="U32" i="25"/>
  <c r="S32" i="25"/>
  <c r="V31" i="25"/>
  <c r="T31" i="25"/>
  <c r="S31" i="25"/>
  <c r="W28" i="25"/>
  <c r="W27" i="25"/>
  <c r="W24" i="25"/>
  <c r="V24" i="25" s="1"/>
  <c r="W23" i="25"/>
  <c r="V23" i="25" s="1"/>
  <c r="W20" i="25"/>
  <c r="U20" i="25" s="1"/>
  <c r="W19" i="25"/>
  <c r="V19" i="25" s="1"/>
  <c r="U19" i="25"/>
  <c r="W17" i="25"/>
  <c r="U17" i="25" s="1"/>
  <c r="W15" i="25"/>
  <c r="V15" i="25" s="1"/>
  <c r="W14" i="25"/>
  <c r="W11" i="25"/>
  <c r="S11" i="25" s="1"/>
  <c r="W10" i="25"/>
  <c r="T10" i="25" s="1"/>
  <c r="R10" i="25"/>
  <c r="W6" i="25"/>
  <c r="R6" i="25" s="1"/>
  <c r="K3" i="25"/>
  <c r="E24" i="29" l="1"/>
  <c r="K39" i="28"/>
  <c r="N40" i="26"/>
  <c r="L31" i="27"/>
  <c r="I42" i="26"/>
  <c r="T14" i="28"/>
  <c r="L38" i="26"/>
  <c r="U13" i="28"/>
  <c r="U10" i="25"/>
  <c r="K10" i="25" s="1"/>
  <c r="E34" i="26"/>
  <c r="T15" i="27"/>
  <c r="S18" i="26"/>
  <c r="T11" i="29"/>
  <c r="V24" i="29"/>
  <c r="O24" i="29" s="1"/>
  <c r="U28" i="29"/>
  <c r="O35" i="29"/>
  <c r="S16" i="29"/>
  <c r="E16" i="29" s="1"/>
  <c r="S12" i="29"/>
  <c r="E12" i="29" s="1"/>
  <c r="U16" i="29"/>
  <c r="L16" i="29" s="1"/>
  <c r="I13" i="28"/>
  <c r="K20" i="28"/>
  <c r="L13" i="28"/>
  <c r="S16" i="28"/>
  <c r="F16" i="28" s="1"/>
  <c r="H20" i="28"/>
  <c r="U16" i="28"/>
  <c r="R20" i="28"/>
  <c r="V24" i="28"/>
  <c r="N24" i="28" s="1"/>
  <c r="I14" i="27"/>
  <c r="F7" i="27"/>
  <c r="O10" i="27"/>
  <c r="S14" i="27"/>
  <c r="H15" i="27"/>
  <c r="K35" i="27"/>
  <c r="S22" i="27"/>
  <c r="F22" i="27" s="1"/>
  <c r="K7" i="26"/>
  <c r="R21" i="26"/>
  <c r="C38" i="26"/>
  <c r="S21" i="26"/>
  <c r="B37" i="26"/>
  <c r="O20" i="26"/>
  <c r="V21" i="26"/>
  <c r="O21" i="26" s="1"/>
  <c r="O46" i="26"/>
  <c r="S23" i="25"/>
  <c r="T23" i="25"/>
  <c r="R17" i="25"/>
  <c r="B17" i="25" s="1"/>
  <c r="C17" i="25" s="1"/>
  <c r="V17" i="25"/>
  <c r="V10" i="25"/>
  <c r="N10" i="25" s="1"/>
  <c r="S15" i="25"/>
  <c r="T20" i="25"/>
  <c r="U23" i="25"/>
  <c r="H10" i="25"/>
  <c r="S19" i="25"/>
  <c r="L20" i="25"/>
  <c r="K19" i="25"/>
  <c r="L11" i="26"/>
  <c r="V11" i="29"/>
  <c r="C36" i="26"/>
  <c r="S11" i="29"/>
  <c r="E11" i="29" s="1"/>
  <c r="T16" i="29"/>
  <c r="S27" i="29"/>
  <c r="E27" i="29" s="1"/>
  <c r="V28" i="29"/>
  <c r="O41" i="29"/>
  <c r="K35" i="29"/>
  <c r="R11" i="27"/>
  <c r="D11" i="27" s="1"/>
  <c r="B11" i="27" s="1"/>
  <c r="C11" i="27" s="1"/>
  <c r="R12" i="27"/>
  <c r="D12" i="27" s="1"/>
  <c r="B12" i="27" s="1"/>
  <c r="C12" i="27" s="1"/>
  <c r="U22" i="27"/>
  <c r="S28" i="27"/>
  <c r="F28" i="27" s="1"/>
  <c r="S11" i="27"/>
  <c r="T28" i="27"/>
  <c r="R6" i="27"/>
  <c r="U11" i="27"/>
  <c r="T13" i="27"/>
  <c r="I13" i="27" s="1"/>
  <c r="R17" i="27"/>
  <c r="D17" i="27" s="1"/>
  <c r="U28" i="27"/>
  <c r="K28" i="27" s="1"/>
  <c r="T18" i="26"/>
  <c r="U21" i="26"/>
  <c r="S28" i="26"/>
  <c r="U18" i="26"/>
  <c r="R18" i="26"/>
  <c r="T15" i="25"/>
  <c r="I15" i="25" s="1"/>
  <c r="T19" i="25"/>
  <c r="I41" i="28"/>
  <c r="F45" i="28"/>
  <c r="F50" i="28"/>
  <c r="F36" i="28"/>
  <c r="S13" i="28"/>
  <c r="F13" i="28" s="1"/>
  <c r="S19" i="28"/>
  <c r="S20" i="28"/>
  <c r="V22" i="28"/>
  <c r="C35" i="28"/>
  <c r="F23" i="29"/>
  <c r="I47" i="29"/>
  <c r="F47" i="29"/>
  <c r="U51" i="25"/>
  <c r="V51" i="25"/>
  <c r="S51" i="25"/>
  <c r="R51" i="25"/>
  <c r="W26" i="25"/>
  <c r="V10" i="26"/>
  <c r="R10" i="26"/>
  <c r="U10" i="26"/>
  <c r="T10" i="26"/>
  <c r="N12" i="27"/>
  <c r="O12" i="27"/>
  <c r="U47" i="25"/>
  <c r="V47" i="25"/>
  <c r="S47" i="25"/>
  <c r="R47" i="25"/>
  <c r="W22" i="25"/>
  <c r="K18" i="27"/>
  <c r="L18" i="27"/>
  <c r="V11" i="25"/>
  <c r="R11" i="25"/>
  <c r="U11" i="25"/>
  <c r="L11" i="25" s="1"/>
  <c r="T11" i="25"/>
  <c r="V34" i="25"/>
  <c r="S34" i="25"/>
  <c r="S43" i="25"/>
  <c r="R43" i="25"/>
  <c r="W18" i="25"/>
  <c r="O6" i="27"/>
  <c r="N6" i="27"/>
  <c r="V8" i="29"/>
  <c r="T8" i="29"/>
  <c r="U8" i="29"/>
  <c r="S8" i="29"/>
  <c r="E8" i="29" s="1"/>
  <c r="T34" i="29"/>
  <c r="V34" i="29"/>
  <c r="U34" i="29"/>
  <c r="S34" i="29"/>
  <c r="F34" i="29" s="1"/>
  <c r="R34" i="29"/>
  <c r="W9" i="29"/>
  <c r="V9" i="29" s="1"/>
  <c r="U39" i="29"/>
  <c r="V39" i="29"/>
  <c r="O39" i="29" s="1"/>
  <c r="T39" i="29"/>
  <c r="S39" i="29"/>
  <c r="R39" i="29"/>
  <c r="W14" i="29"/>
  <c r="W12" i="25"/>
  <c r="R12" i="25" s="1"/>
  <c r="U15" i="25"/>
  <c r="W16" i="25"/>
  <c r="U16" i="25" s="1"/>
  <c r="L16" i="25" s="1"/>
  <c r="R19" i="25"/>
  <c r="R23" i="25"/>
  <c r="U31" i="25"/>
  <c r="U36" i="25"/>
  <c r="K36" i="25" s="1"/>
  <c r="S37" i="25"/>
  <c r="T41" i="25"/>
  <c r="U45" i="25"/>
  <c r="U49" i="25"/>
  <c r="L49" i="25" s="1"/>
  <c r="R9" i="26"/>
  <c r="T11" i="26"/>
  <c r="T12" i="26"/>
  <c r="R20" i="26"/>
  <c r="B20" i="26" s="1"/>
  <c r="C20" i="26" s="1"/>
  <c r="U28" i="26"/>
  <c r="U34" i="26"/>
  <c r="S36" i="26"/>
  <c r="S37" i="26"/>
  <c r="V45" i="26"/>
  <c r="T49" i="26"/>
  <c r="V49" i="26"/>
  <c r="S50" i="26"/>
  <c r="H11" i="27"/>
  <c r="R7" i="27"/>
  <c r="T9" i="27"/>
  <c r="S9" i="27"/>
  <c r="S12" i="27"/>
  <c r="F12" i="27" s="1"/>
  <c r="S17" i="27"/>
  <c r="F17" i="27" s="1"/>
  <c r="O22" i="27"/>
  <c r="H34" i="27"/>
  <c r="R37" i="27"/>
  <c r="V15" i="28"/>
  <c r="S15" i="28"/>
  <c r="K31" i="28"/>
  <c r="L31" i="28"/>
  <c r="U21" i="29"/>
  <c r="V21" i="29"/>
  <c r="N21" i="29" s="1"/>
  <c r="T21" i="29"/>
  <c r="S21" i="29"/>
  <c r="E21" i="29" s="1"/>
  <c r="V41" i="27"/>
  <c r="W16" i="27"/>
  <c r="R16" i="27" s="1"/>
  <c r="R41" i="27"/>
  <c r="S46" i="27"/>
  <c r="W21" i="27"/>
  <c r="U37" i="28"/>
  <c r="V37" i="28"/>
  <c r="O37" i="28" s="1"/>
  <c r="T37" i="28"/>
  <c r="S37" i="28"/>
  <c r="W12" i="28"/>
  <c r="R37" i="28"/>
  <c r="S10" i="25"/>
  <c r="R15" i="25"/>
  <c r="R31" i="25"/>
  <c r="B31" i="25" s="1"/>
  <c r="R36" i="25"/>
  <c r="U41" i="25"/>
  <c r="V8" i="26"/>
  <c r="V9" i="26"/>
  <c r="N9" i="26" s="1"/>
  <c r="V12" i="26"/>
  <c r="W25" i="26"/>
  <c r="R28" i="26"/>
  <c r="R34" i="26"/>
  <c r="B34" i="26" s="1"/>
  <c r="T50" i="26"/>
  <c r="U6" i="27"/>
  <c r="T6" i="27"/>
  <c r="S6" i="27"/>
  <c r="H26" i="27"/>
  <c r="I26" i="27"/>
  <c r="O35" i="27"/>
  <c r="E37" i="27"/>
  <c r="U40" i="27"/>
  <c r="V52" i="27"/>
  <c r="S52" i="27"/>
  <c r="U52" i="27"/>
  <c r="T52" i="27"/>
  <c r="H52" i="27" s="1"/>
  <c r="W27" i="27"/>
  <c r="V27" i="27" s="1"/>
  <c r="E18" i="28"/>
  <c r="F18" i="28"/>
  <c r="T34" i="28"/>
  <c r="I34" i="28" s="1"/>
  <c r="U34" i="28"/>
  <c r="W9" i="28"/>
  <c r="V34" i="28"/>
  <c r="O34" i="28" s="1"/>
  <c r="S34" i="28"/>
  <c r="R34" i="28"/>
  <c r="T48" i="28"/>
  <c r="H48" i="28" s="1"/>
  <c r="S48" i="28"/>
  <c r="U48" i="28"/>
  <c r="W23" i="28"/>
  <c r="T25" i="29"/>
  <c r="V25" i="29"/>
  <c r="U25" i="29"/>
  <c r="S25" i="29"/>
  <c r="E25" i="29" s="1"/>
  <c r="W23" i="26"/>
  <c r="T23" i="26" s="1"/>
  <c r="V48" i="26"/>
  <c r="V50" i="26"/>
  <c r="V51" i="26"/>
  <c r="O51" i="26" s="1"/>
  <c r="T51" i="26"/>
  <c r="S51" i="26"/>
  <c r="T7" i="27"/>
  <c r="V7" i="27"/>
  <c r="N7" i="27" s="1"/>
  <c r="U7" i="27"/>
  <c r="U12" i="27"/>
  <c r="T12" i="27"/>
  <c r="U17" i="27"/>
  <c r="L17" i="27" s="1"/>
  <c r="T17" i="27"/>
  <c r="V18" i="27"/>
  <c r="T18" i="27"/>
  <c r="S18" i="27"/>
  <c r="F18" i="27" s="1"/>
  <c r="U15" i="27"/>
  <c r="L15" i="27" s="1"/>
  <c r="R15" i="27"/>
  <c r="V15" i="27"/>
  <c r="N15" i="27" s="1"/>
  <c r="O53" i="27"/>
  <c r="K10" i="28"/>
  <c r="L10" i="28"/>
  <c r="V31" i="29"/>
  <c r="R31" i="29"/>
  <c r="W6" i="29"/>
  <c r="U31" i="29"/>
  <c r="T31" i="29"/>
  <c r="H31" i="29" s="1"/>
  <c r="S31" i="29"/>
  <c r="K13" i="28"/>
  <c r="B18" i="28"/>
  <c r="C18" i="28" s="1"/>
  <c r="I20" i="28"/>
  <c r="U53" i="28"/>
  <c r="K53" i="28" s="1"/>
  <c r="V53" i="28"/>
  <c r="W28" i="28"/>
  <c r="S28" i="28" s="1"/>
  <c r="V12" i="29"/>
  <c r="U12" i="29"/>
  <c r="V20" i="29"/>
  <c r="U20" i="29"/>
  <c r="T24" i="29"/>
  <c r="U24" i="29"/>
  <c r="R27" i="29"/>
  <c r="T28" i="29"/>
  <c r="S28" i="29"/>
  <c r="E28" i="29" s="1"/>
  <c r="U51" i="29"/>
  <c r="T51" i="29"/>
  <c r="S51" i="29"/>
  <c r="W26" i="29"/>
  <c r="S53" i="29"/>
  <c r="V53" i="26"/>
  <c r="V11" i="27"/>
  <c r="O11" i="27" s="1"/>
  <c r="R28" i="27"/>
  <c r="D28" i="27" s="1"/>
  <c r="B28" i="27" s="1"/>
  <c r="C28" i="27" s="1"/>
  <c r="R38" i="27"/>
  <c r="R39" i="27"/>
  <c r="T44" i="27"/>
  <c r="H44" i="27" s="1"/>
  <c r="S11" i="28"/>
  <c r="V13" i="28"/>
  <c r="R13" i="28"/>
  <c r="H16" i="28"/>
  <c r="V20" i="28"/>
  <c r="O20" i="28" s="1"/>
  <c r="V43" i="28"/>
  <c r="U43" i="29"/>
  <c r="T43" i="29"/>
  <c r="I43" i="29" s="1"/>
  <c r="S43" i="29"/>
  <c r="W18" i="29"/>
  <c r="T52" i="29"/>
  <c r="U52" i="29"/>
  <c r="S52" i="29"/>
  <c r="I11" i="27"/>
  <c r="V51" i="27"/>
  <c r="R51" i="27"/>
  <c r="B51" i="27" s="1"/>
  <c r="S10" i="28"/>
  <c r="O11" i="28"/>
  <c r="E14" i="28"/>
  <c r="B19" i="28"/>
  <c r="C19" i="28" s="1"/>
  <c r="B20" i="28"/>
  <c r="C20" i="28" s="1"/>
  <c r="C31" i="28"/>
  <c r="T31" i="28"/>
  <c r="W6" i="28"/>
  <c r="V6" i="28" s="1"/>
  <c r="L35" i="28"/>
  <c r="I39" i="28"/>
  <c r="U45" i="28"/>
  <c r="T45" i="28"/>
  <c r="I51" i="28"/>
  <c r="H51" i="28"/>
  <c r="U10" i="29"/>
  <c r="R10" i="29"/>
  <c r="V23" i="29"/>
  <c r="R23" i="29"/>
  <c r="U53" i="29"/>
  <c r="T53" i="29"/>
  <c r="I16" i="28"/>
  <c r="S33" i="29"/>
  <c r="R35" i="29"/>
  <c r="V47" i="29"/>
  <c r="V17" i="29"/>
  <c r="R17" i="29"/>
  <c r="U17" i="29"/>
  <c r="T17" i="29"/>
  <c r="V26" i="29"/>
  <c r="R26" i="29"/>
  <c r="U26" i="29"/>
  <c r="T26" i="29"/>
  <c r="S26" i="29"/>
  <c r="E26" i="29" s="1"/>
  <c r="V42" i="29"/>
  <c r="R42" i="29"/>
  <c r="T42" i="29"/>
  <c r="S42" i="29"/>
  <c r="U42" i="29"/>
  <c r="B28" i="29"/>
  <c r="C28" i="29" s="1"/>
  <c r="H39" i="29"/>
  <c r="I39" i="29"/>
  <c r="E47" i="29"/>
  <c r="O45" i="29"/>
  <c r="E45" i="29"/>
  <c r="O43" i="29"/>
  <c r="H35" i="29"/>
  <c r="O53" i="29"/>
  <c r="H48" i="29"/>
  <c r="L36" i="29"/>
  <c r="K49" i="29"/>
  <c r="C45" i="29"/>
  <c r="I41" i="29"/>
  <c r="C53" i="29"/>
  <c r="E37" i="29"/>
  <c r="L35" i="29"/>
  <c r="F8" i="29"/>
  <c r="L11" i="29"/>
  <c r="I11" i="29"/>
  <c r="O16" i="29"/>
  <c r="N16" i="29"/>
  <c r="B24" i="29"/>
  <c r="C24" i="29" s="1"/>
  <c r="L28" i="29"/>
  <c r="O37" i="29"/>
  <c r="B43" i="29"/>
  <c r="C43" i="29"/>
  <c r="K45" i="29"/>
  <c r="I45" i="29"/>
  <c r="H45" i="29"/>
  <c r="B49" i="29"/>
  <c r="C49" i="29"/>
  <c r="N49" i="29"/>
  <c r="O49" i="29"/>
  <c r="B10" i="29"/>
  <c r="C10" i="29" s="1"/>
  <c r="F16" i="29"/>
  <c r="O27" i="29"/>
  <c r="N27" i="29"/>
  <c r="E50" i="29"/>
  <c r="F50" i="29"/>
  <c r="N10" i="29"/>
  <c r="O10" i="29"/>
  <c r="F20" i="29"/>
  <c r="V22" i="29"/>
  <c r="R22" i="29"/>
  <c r="U22" i="29"/>
  <c r="T22" i="29"/>
  <c r="S22" i="29"/>
  <c r="E22" i="29" s="1"/>
  <c r="C33" i="29"/>
  <c r="B33" i="29"/>
  <c r="E34" i="29"/>
  <c r="T40" i="29"/>
  <c r="V40" i="29"/>
  <c r="R40" i="29"/>
  <c r="S40" i="29"/>
  <c r="U40" i="29"/>
  <c r="W15" i="29"/>
  <c r="B11" i="29"/>
  <c r="C11" i="29" s="1"/>
  <c r="O11" i="29"/>
  <c r="N11" i="29"/>
  <c r="K11" i="29"/>
  <c r="F12" i="29"/>
  <c r="F13" i="29"/>
  <c r="V13" i="29"/>
  <c r="R13" i="29"/>
  <c r="U13" i="29"/>
  <c r="T13" i="29"/>
  <c r="S17" i="29"/>
  <c r="E17" i="29" s="1"/>
  <c r="F24" i="29"/>
  <c r="F27" i="29"/>
  <c r="V32" i="29"/>
  <c r="R32" i="29"/>
  <c r="U32" i="29"/>
  <c r="T32" i="29"/>
  <c r="S32" i="29"/>
  <c r="W7" i="29"/>
  <c r="O33" i="29"/>
  <c r="N33" i="29"/>
  <c r="K38" i="29"/>
  <c r="L38" i="29"/>
  <c r="F41" i="29"/>
  <c r="E41" i="29"/>
  <c r="B41" i="29"/>
  <c r="C41" i="29"/>
  <c r="T44" i="29"/>
  <c r="V44" i="29"/>
  <c r="R44" i="29"/>
  <c r="U44" i="29"/>
  <c r="S44" i="29"/>
  <c r="F49" i="29"/>
  <c r="E49" i="29"/>
  <c r="R8" i="29"/>
  <c r="T10" i="29"/>
  <c r="R12" i="29"/>
  <c r="T14" i="29"/>
  <c r="R16" i="29"/>
  <c r="W19" i="29"/>
  <c r="R20" i="29"/>
  <c r="O28" i="29"/>
  <c r="N28" i="29"/>
  <c r="F35" i="29"/>
  <c r="E35" i="29"/>
  <c r="I35" i="29"/>
  <c r="E36" i="29"/>
  <c r="F36" i="29"/>
  <c r="F37" i="29"/>
  <c r="E46" i="29"/>
  <c r="F46" i="29"/>
  <c r="F48" i="29"/>
  <c r="E48" i="29"/>
  <c r="B53" i="29"/>
  <c r="S10" i="29"/>
  <c r="E10" i="29" s="1"/>
  <c r="S14" i="29"/>
  <c r="E14" i="29" s="1"/>
  <c r="B21" i="29"/>
  <c r="C21" i="29" s="1"/>
  <c r="B25" i="29"/>
  <c r="C25" i="29" s="1"/>
  <c r="K28" i="29"/>
  <c r="N41" i="29"/>
  <c r="L45" i="29"/>
  <c r="H47" i="29"/>
  <c r="U23" i="29"/>
  <c r="T23" i="29"/>
  <c r="U27" i="29"/>
  <c r="T27" i="29"/>
  <c r="U33" i="29"/>
  <c r="T33" i="29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T36" i="29"/>
  <c r="V36" i="29"/>
  <c r="R36" i="29"/>
  <c r="B37" i="29"/>
  <c r="N37" i="29"/>
  <c r="V38" i="29"/>
  <c r="R38" i="29"/>
  <c r="T38" i="29"/>
  <c r="V46" i="29"/>
  <c r="R46" i="29"/>
  <c r="U46" i="29"/>
  <c r="T46" i="29"/>
  <c r="L47" i="29"/>
  <c r="K47" i="29"/>
  <c r="I48" i="29"/>
  <c r="L49" i="29"/>
  <c r="I49" i="29"/>
  <c r="H49" i="29"/>
  <c r="N53" i="29"/>
  <c r="C37" i="29"/>
  <c r="L41" i="29"/>
  <c r="H41" i="29"/>
  <c r="F45" i="29"/>
  <c r="B45" i="29"/>
  <c r="N45" i="29"/>
  <c r="C47" i="29"/>
  <c r="B47" i="29"/>
  <c r="V50" i="29"/>
  <c r="R50" i="29"/>
  <c r="U50" i="29"/>
  <c r="T50" i="29"/>
  <c r="O51" i="29"/>
  <c r="N51" i="29"/>
  <c r="R48" i="29"/>
  <c r="V48" i="29"/>
  <c r="R52" i="29"/>
  <c r="V52" i="29"/>
  <c r="O16" i="28"/>
  <c r="N16" i="28"/>
  <c r="E26" i="28"/>
  <c r="F26" i="28"/>
  <c r="I10" i="28"/>
  <c r="H10" i="28"/>
  <c r="B16" i="28"/>
  <c r="C16" i="28" s="1"/>
  <c r="B24" i="28"/>
  <c r="C24" i="28" s="1"/>
  <c r="K16" i="28"/>
  <c r="L16" i="28"/>
  <c r="E27" i="28"/>
  <c r="F27" i="28"/>
  <c r="N35" i="28"/>
  <c r="O35" i="28"/>
  <c r="V46" i="28"/>
  <c r="R46" i="28"/>
  <c r="U46" i="28"/>
  <c r="T46" i="28"/>
  <c r="E13" i="28"/>
  <c r="I14" i="28"/>
  <c r="H14" i="28"/>
  <c r="F20" i="28"/>
  <c r="E20" i="28"/>
  <c r="N20" i="28"/>
  <c r="V26" i="28"/>
  <c r="R26" i="28"/>
  <c r="U26" i="28"/>
  <c r="T26" i="28"/>
  <c r="U27" i="28"/>
  <c r="V27" i="28"/>
  <c r="T27" i="28"/>
  <c r="R27" i="28"/>
  <c r="U28" i="28"/>
  <c r="R28" i="28"/>
  <c r="V23" i="28"/>
  <c r="E44" i="28"/>
  <c r="F44" i="28"/>
  <c r="F17" i="28"/>
  <c r="E17" i="28"/>
  <c r="B22" i="28"/>
  <c r="C22" i="28" s="1"/>
  <c r="V32" i="28"/>
  <c r="R32" i="28"/>
  <c r="T32" i="28"/>
  <c r="S32" i="28"/>
  <c r="U32" i="28"/>
  <c r="U33" i="28"/>
  <c r="T33" i="28"/>
  <c r="S33" i="28"/>
  <c r="V33" i="28"/>
  <c r="R33" i="28"/>
  <c r="I53" i="28"/>
  <c r="H53" i="28"/>
  <c r="R6" i="28"/>
  <c r="W7" i="28"/>
  <c r="W8" i="28"/>
  <c r="N11" i="28"/>
  <c r="U11" i="28"/>
  <c r="T11" i="28"/>
  <c r="U15" i="28"/>
  <c r="T15" i="28"/>
  <c r="V10" i="28"/>
  <c r="R10" i="28"/>
  <c r="R11" i="28"/>
  <c r="F14" i="28"/>
  <c r="V14" i="28"/>
  <c r="R14" i="28"/>
  <c r="U14" i="28"/>
  <c r="R15" i="28"/>
  <c r="V17" i="28"/>
  <c r="R17" i="28"/>
  <c r="U17" i="28"/>
  <c r="T17" i="28"/>
  <c r="U18" i="28"/>
  <c r="V18" i="28"/>
  <c r="T18" i="28"/>
  <c r="T19" i="28"/>
  <c r="V19" i="28"/>
  <c r="U19" i="28"/>
  <c r="W21" i="28"/>
  <c r="U22" i="28"/>
  <c r="T22" i="28"/>
  <c r="S22" i="28"/>
  <c r="K35" i="28"/>
  <c r="S46" i="28"/>
  <c r="V38" i="28"/>
  <c r="R38" i="28"/>
  <c r="T38" i="28"/>
  <c r="U38" i="28"/>
  <c r="S38" i="28"/>
  <c r="K41" i="28"/>
  <c r="K43" i="28"/>
  <c r="H43" i="28"/>
  <c r="I43" i="28"/>
  <c r="F49" i="28"/>
  <c r="E49" i="28"/>
  <c r="I49" i="28"/>
  <c r="H49" i="28"/>
  <c r="L51" i="28"/>
  <c r="K51" i="28"/>
  <c r="F53" i="28"/>
  <c r="E53" i="28"/>
  <c r="T24" i="28"/>
  <c r="U24" i="28"/>
  <c r="S24" i="28"/>
  <c r="C53" i="28"/>
  <c r="C49" i="28"/>
  <c r="O41" i="28"/>
  <c r="O53" i="28"/>
  <c r="E51" i="28"/>
  <c r="O49" i="28"/>
  <c r="E47" i="28"/>
  <c r="O45" i="28"/>
  <c r="L44" i="28"/>
  <c r="L42" i="28"/>
  <c r="E41" i="28"/>
  <c r="E39" i="28"/>
  <c r="I47" i="28"/>
  <c r="E43" i="28"/>
  <c r="C43" i="28"/>
  <c r="C41" i="28"/>
  <c r="F31" i="28"/>
  <c r="E31" i="28"/>
  <c r="B31" i="28"/>
  <c r="N31" i="28"/>
  <c r="O31" i="28"/>
  <c r="H34" i="28"/>
  <c r="H35" i="28"/>
  <c r="L37" i="28"/>
  <c r="K37" i="28"/>
  <c r="C39" i="28"/>
  <c r="T40" i="28"/>
  <c r="V40" i="28"/>
  <c r="R40" i="28"/>
  <c r="U40" i="28"/>
  <c r="S40" i="28"/>
  <c r="C45" i="28"/>
  <c r="L47" i="28"/>
  <c r="K47" i="28"/>
  <c r="F48" i="28"/>
  <c r="E48" i="28"/>
  <c r="K49" i="28"/>
  <c r="B41" i="28"/>
  <c r="L41" i="28"/>
  <c r="L43" i="28"/>
  <c r="V50" i="28"/>
  <c r="R50" i="28"/>
  <c r="U50" i="28"/>
  <c r="T50" i="28"/>
  <c r="W25" i="28"/>
  <c r="F52" i="28"/>
  <c r="E52" i="28"/>
  <c r="F35" i="28"/>
  <c r="E35" i="28"/>
  <c r="I35" i="28"/>
  <c r="V36" i="28"/>
  <c r="R36" i="28"/>
  <c r="U36" i="28"/>
  <c r="T36" i="28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N45" i="28"/>
  <c r="C47" i="28"/>
  <c r="B47" i="28"/>
  <c r="O47" i="28"/>
  <c r="N47" i="28"/>
  <c r="I48" i="28"/>
  <c r="N49" i="28"/>
  <c r="C51" i="28"/>
  <c r="B51" i="28"/>
  <c r="O51" i="28"/>
  <c r="N51" i="28"/>
  <c r="I52" i="28"/>
  <c r="N53" i="28"/>
  <c r="F39" i="28"/>
  <c r="F41" i="28"/>
  <c r="N41" i="28"/>
  <c r="V42" i="28"/>
  <c r="R42" i="28"/>
  <c r="T42" i="28"/>
  <c r="B43" i="28"/>
  <c r="T44" i="28"/>
  <c r="V44" i="28"/>
  <c r="R44" i="28"/>
  <c r="B45" i="28"/>
  <c r="F47" i="28"/>
  <c r="B49" i="28"/>
  <c r="L49" i="28"/>
  <c r="F51" i="28"/>
  <c r="B53" i="28"/>
  <c r="L53" i="28"/>
  <c r="R48" i="28"/>
  <c r="V48" i="28"/>
  <c r="R52" i="28"/>
  <c r="V52" i="28"/>
  <c r="E13" i="27"/>
  <c r="F13" i="27"/>
  <c r="V19" i="27"/>
  <c r="R19" i="27"/>
  <c r="D19" i="27" s="1"/>
  <c r="U19" i="27"/>
  <c r="S19" i="27"/>
  <c r="U24" i="27"/>
  <c r="T24" i="27"/>
  <c r="V24" i="27"/>
  <c r="S24" i="27"/>
  <c r="I31" i="27"/>
  <c r="H31" i="27"/>
  <c r="C34" i="27"/>
  <c r="B34" i="27"/>
  <c r="V9" i="27"/>
  <c r="R9" i="27"/>
  <c r="D9" i="27" s="1"/>
  <c r="U9" i="27"/>
  <c r="V13" i="27"/>
  <c r="R13" i="27"/>
  <c r="D13" i="27" s="1"/>
  <c r="U13" i="27"/>
  <c r="U20" i="27"/>
  <c r="T20" i="27"/>
  <c r="V20" i="27"/>
  <c r="S20" i="27"/>
  <c r="O28" i="27"/>
  <c r="N28" i="27"/>
  <c r="I32" i="27"/>
  <c r="H32" i="27"/>
  <c r="K39" i="27"/>
  <c r="L39" i="27"/>
  <c r="H13" i="27"/>
  <c r="L14" i="27"/>
  <c r="K14" i="27"/>
  <c r="F15" i="27"/>
  <c r="E15" i="27"/>
  <c r="B17" i="27"/>
  <c r="C17" i="27" s="1"/>
  <c r="O17" i="27"/>
  <c r="N17" i="27"/>
  <c r="I19" i="27"/>
  <c r="H19" i="27"/>
  <c r="I22" i="27"/>
  <c r="H22" i="27"/>
  <c r="V23" i="27"/>
  <c r="R23" i="27"/>
  <c r="D23" i="27" s="1"/>
  <c r="U23" i="27"/>
  <c r="S23" i="27"/>
  <c r="B24" i="27"/>
  <c r="C24" i="27" s="1"/>
  <c r="I35" i="27"/>
  <c r="H35" i="27"/>
  <c r="E38" i="27"/>
  <c r="F38" i="27"/>
  <c r="O42" i="27"/>
  <c r="N42" i="27"/>
  <c r="V50" i="27"/>
  <c r="R50" i="27"/>
  <c r="U50" i="27"/>
  <c r="T50" i="27"/>
  <c r="W25" i="27"/>
  <c r="S50" i="27"/>
  <c r="U10" i="27"/>
  <c r="T10" i="27"/>
  <c r="B20" i="27"/>
  <c r="C20" i="27" s="1"/>
  <c r="F31" i="27"/>
  <c r="E31" i="27"/>
  <c r="C33" i="27"/>
  <c r="B33" i="27"/>
  <c r="O34" i="27"/>
  <c r="N34" i="27"/>
  <c r="R10" i="27"/>
  <c r="D10" i="27" s="1"/>
  <c r="K15" i="27"/>
  <c r="L52" i="27"/>
  <c r="L48" i="27"/>
  <c r="I43" i="27"/>
  <c r="E51" i="27"/>
  <c r="H48" i="27"/>
  <c r="E47" i="27"/>
  <c r="I39" i="27"/>
  <c r="I51" i="27"/>
  <c r="O49" i="27"/>
  <c r="E45" i="27"/>
  <c r="H39" i="27"/>
  <c r="E34" i="27"/>
  <c r="I47" i="27"/>
  <c r="K43" i="27"/>
  <c r="I28" i="27"/>
  <c r="I34" i="27"/>
  <c r="O31" i="27"/>
  <c r="H28" i="27"/>
  <c r="O15" i="27"/>
  <c r="S10" i="27"/>
  <c r="H14" i="27"/>
  <c r="U16" i="27"/>
  <c r="T16" i="27"/>
  <c r="V16" i="27"/>
  <c r="S16" i="27"/>
  <c r="E22" i="27"/>
  <c r="T23" i="27"/>
  <c r="V32" i="27"/>
  <c r="R32" i="27"/>
  <c r="U32" i="27"/>
  <c r="S32" i="27"/>
  <c r="F36" i="27"/>
  <c r="F37" i="27"/>
  <c r="N39" i="27"/>
  <c r="O39" i="27"/>
  <c r="B43" i="27"/>
  <c r="C43" i="27"/>
  <c r="N43" i="27"/>
  <c r="O43" i="27"/>
  <c r="N22" i="27"/>
  <c r="V26" i="27"/>
  <c r="U26" i="27"/>
  <c r="S26" i="27"/>
  <c r="R26" i="27"/>
  <c r="D26" i="27" s="1"/>
  <c r="K31" i="27"/>
  <c r="U33" i="27"/>
  <c r="T33" i="27"/>
  <c r="V33" i="27"/>
  <c r="S33" i="27"/>
  <c r="C41" i="27"/>
  <c r="B41" i="27"/>
  <c r="F43" i="27"/>
  <c r="E43" i="27"/>
  <c r="F44" i="27"/>
  <c r="L51" i="27"/>
  <c r="K51" i="27"/>
  <c r="W8" i="27"/>
  <c r="V14" i="27"/>
  <c r="R14" i="27"/>
  <c r="D14" i="27" s="1"/>
  <c r="K34" i="27"/>
  <c r="L34" i="27"/>
  <c r="F35" i="27"/>
  <c r="E35" i="27"/>
  <c r="E36" i="27"/>
  <c r="F39" i="27"/>
  <c r="E39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R40" i="27"/>
  <c r="T40" i="27"/>
  <c r="S40" i="27"/>
  <c r="U41" i="27"/>
  <c r="T41" i="27"/>
  <c r="S41" i="27"/>
  <c r="T42" i="27"/>
  <c r="U42" i="27"/>
  <c r="S42" i="27"/>
  <c r="H43" i="27"/>
  <c r="F45" i="27"/>
  <c r="L47" i="27"/>
  <c r="K47" i="27"/>
  <c r="F48" i="27"/>
  <c r="F34" i="27"/>
  <c r="V36" i="27"/>
  <c r="R36" i="27"/>
  <c r="U36" i="27"/>
  <c r="T36" i="27"/>
  <c r="U37" i="27"/>
  <c r="V37" i="27"/>
  <c r="T37" i="27"/>
  <c r="T38" i="27"/>
  <c r="V38" i="27"/>
  <c r="U38" i="27"/>
  <c r="L44" i="27"/>
  <c r="K44" i="27"/>
  <c r="V46" i="27"/>
  <c r="R46" i="27"/>
  <c r="U46" i="27"/>
  <c r="T46" i="27"/>
  <c r="O48" i="27"/>
  <c r="N48" i="27"/>
  <c r="H51" i="27"/>
  <c r="R31" i="27"/>
  <c r="R35" i="27"/>
  <c r="V44" i="27"/>
  <c r="R44" i="27"/>
  <c r="C47" i="27"/>
  <c r="B47" i="27"/>
  <c r="O47" i="27"/>
  <c r="N47" i="27"/>
  <c r="I48" i="27"/>
  <c r="F49" i="27"/>
  <c r="E49" i="27"/>
  <c r="I49" i="27"/>
  <c r="H49" i="27"/>
  <c r="O51" i="27"/>
  <c r="N51" i="27"/>
  <c r="F53" i="27"/>
  <c r="E53" i="27"/>
  <c r="I53" i="27"/>
  <c r="H53" i="27"/>
  <c r="E44" i="27"/>
  <c r="V45" i="27"/>
  <c r="R45" i="27"/>
  <c r="U45" i="27"/>
  <c r="F47" i="27"/>
  <c r="K48" i="27"/>
  <c r="N49" i="27"/>
  <c r="F51" i="27"/>
  <c r="K52" i="27"/>
  <c r="N53" i="27"/>
  <c r="E48" i="27"/>
  <c r="R48" i="27"/>
  <c r="U49" i="27"/>
  <c r="R52" i="27"/>
  <c r="U53" i="27"/>
  <c r="R49" i="27"/>
  <c r="R53" i="27"/>
  <c r="L8" i="26"/>
  <c r="K8" i="26"/>
  <c r="B10" i="26"/>
  <c r="L12" i="26"/>
  <c r="K12" i="26"/>
  <c r="B9" i="26"/>
  <c r="C9" i="26" s="1"/>
  <c r="O13" i="26"/>
  <c r="N13" i="26"/>
  <c r="V15" i="26"/>
  <c r="R15" i="26"/>
  <c r="U15" i="26"/>
  <c r="U16" i="26"/>
  <c r="V16" i="26"/>
  <c r="O41" i="26"/>
  <c r="N41" i="26"/>
  <c r="I43" i="26"/>
  <c r="H43" i="26"/>
  <c r="V7" i="26"/>
  <c r="R7" i="26"/>
  <c r="R8" i="26"/>
  <c r="T13" i="26"/>
  <c r="U13" i="26"/>
  <c r="R23" i="26"/>
  <c r="T27" i="26"/>
  <c r="V27" i="26"/>
  <c r="U27" i="26"/>
  <c r="R27" i="26"/>
  <c r="I46" i="26"/>
  <c r="H46" i="26"/>
  <c r="I38" i="26"/>
  <c r="K51" i="26"/>
  <c r="E46" i="26"/>
  <c r="H38" i="26"/>
  <c r="I34" i="26"/>
  <c r="C44" i="26"/>
  <c r="L43" i="26"/>
  <c r="H34" i="26"/>
  <c r="C46" i="26"/>
  <c r="O44" i="26"/>
  <c r="E45" i="26"/>
  <c r="N44" i="26"/>
  <c r="B44" i="26"/>
  <c r="O42" i="26"/>
  <c r="E38" i="26"/>
  <c r="E37" i="26"/>
  <c r="L7" i="26"/>
  <c r="K11" i="26"/>
  <c r="V11" i="26"/>
  <c r="R11" i="26"/>
  <c r="R12" i="26"/>
  <c r="S16" i="26"/>
  <c r="B18" i="26"/>
  <c r="C18" i="26" s="1"/>
  <c r="L19" i="26"/>
  <c r="B21" i="26"/>
  <c r="C21" i="26" s="1"/>
  <c r="L39" i="26"/>
  <c r="K39" i="26"/>
  <c r="T17" i="26"/>
  <c r="V17" i="26"/>
  <c r="B53" i="26"/>
  <c r="C53" i="26"/>
  <c r="R16" i="26"/>
  <c r="R17" i="26"/>
  <c r="B24" i="26"/>
  <c r="C24" i="26" s="1"/>
  <c r="U26" i="26"/>
  <c r="V26" i="26"/>
  <c r="T26" i="26"/>
  <c r="R26" i="26"/>
  <c r="S7" i="26"/>
  <c r="S8" i="26"/>
  <c r="S9" i="26"/>
  <c r="R13" i="26"/>
  <c r="S15" i="26"/>
  <c r="N18" i="26"/>
  <c r="O18" i="26"/>
  <c r="U24" i="26"/>
  <c r="T24" i="26"/>
  <c r="V24" i="26"/>
  <c r="S24" i="26"/>
  <c r="I35" i="26"/>
  <c r="H35" i="26"/>
  <c r="O40" i="26"/>
  <c r="I44" i="26"/>
  <c r="T7" i="26"/>
  <c r="T8" i="26"/>
  <c r="U9" i="26"/>
  <c r="S11" i="26"/>
  <c r="S12" i="26"/>
  <c r="S13" i="26"/>
  <c r="T15" i="26"/>
  <c r="T16" i="26"/>
  <c r="U17" i="26"/>
  <c r="K19" i="26"/>
  <c r="V19" i="26"/>
  <c r="R19" i="26"/>
  <c r="T19" i="26"/>
  <c r="S19" i="26"/>
  <c r="U20" i="26"/>
  <c r="T20" i="26"/>
  <c r="S20" i="26"/>
  <c r="L21" i="26"/>
  <c r="V31" i="26"/>
  <c r="R31" i="26"/>
  <c r="T31" i="26"/>
  <c r="S31" i="26"/>
  <c r="U31" i="26"/>
  <c r="W6" i="26"/>
  <c r="U32" i="26"/>
  <c r="T32" i="26"/>
  <c r="S32" i="26"/>
  <c r="V32" i="26"/>
  <c r="R32" i="26"/>
  <c r="T33" i="26"/>
  <c r="U33" i="26"/>
  <c r="S33" i="26"/>
  <c r="V33" i="26"/>
  <c r="R33" i="26"/>
  <c r="N34" i="26"/>
  <c r="O34" i="26"/>
  <c r="K38" i="26"/>
  <c r="K45" i="26"/>
  <c r="L45" i="26"/>
  <c r="K21" i="26"/>
  <c r="F34" i="26"/>
  <c r="F37" i="26"/>
  <c r="V39" i="26"/>
  <c r="R39" i="26"/>
  <c r="S39" i="26"/>
  <c r="T39" i="26"/>
  <c r="W14" i="26"/>
  <c r="T41" i="26"/>
  <c r="S41" i="26"/>
  <c r="U41" i="26"/>
  <c r="R41" i="26"/>
  <c r="H42" i="26"/>
  <c r="C45" i="26"/>
  <c r="B45" i="26"/>
  <c r="V47" i="26"/>
  <c r="R47" i="26"/>
  <c r="U47" i="26"/>
  <c r="T47" i="26"/>
  <c r="W22" i="26"/>
  <c r="S47" i="26"/>
  <c r="C48" i="26"/>
  <c r="F49" i="26"/>
  <c r="E49" i="26"/>
  <c r="C50" i="26"/>
  <c r="B50" i="26"/>
  <c r="T52" i="26"/>
  <c r="V52" i="26"/>
  <c r="R52" i="26"/>
  <c r="U52" i="26"/>
  <c r="S52" i="26"/>
  <c r="F53" i="26"/>
  <c r="B28" i="26"/>
  <c r="C28" i="26" s="1"/>
  <c r="N28" i="26"/>
  <c r="O28" i="26"/>
  <c r="L35" i="26"/>
  <c r="K35" i="26"/>
  <c r="O37" i="26"/>
  <c r="N37" i="26"/>
  <c r="N38" i="26"/>
  <c r="O38" i="26"/>
  <c r="N42" i="26"/>
  <c r="L42" i="26"/>
  <c r="K42" i="26"/>
  <c r="E43" i="26"/>
  <c r="F43" i="26"/>
  <c r="H44" i="26"/>
  <c r="B48" i="26"/>
  <c r="E50" i="26"/>
  <c r="E53" i="26"/>
  <c r="U40" i="26"/>
  <c r="S40" i="26"/>
  <c r="T40" i="26"/>
  <c r="R40" i="26"/>
  <c r="F42" i="26"/>
  <c r="E42" i="26"/>
  <c r="F44" i="26"/>
  <c r="E44" i="26"/>
  <c r="I45" i="26"/>
  <c r="H45" i="26"/>
  <c r="F45" i="26"/>
  <c r="L46" i="26"/>
  <c r="K46" i="26"/>
  <c r="N51" i="26"/>
  <c r="V35" i="26"/>
  <c r="R35" i="26"/>
  <c r="N36" i="26"/>
  <c r="F38" i="26"/>
  <c r="B42" i="26"/>
  <c r="C42" i="26"/>
  <c r="B46" i="26"/>
  <c r="N46" i="26"/>
  <c r="T48" i="26"/>
  <c r="U48" i="26"/>
  <c r="S48" i="26"/>
  <c r="L49" i="26"/>
  <c r="K49" i="26"/>
  <c r="S35" i="26"/>
  <c r="O36" i="26"/>
  <c r="U36" i="26"/>
  <c r="T36" i="26"/>
  <c r="T37" i="26"/>
  <c r="U37" i="26"/>
  <c r="K43" i="26"/>
  <c r="L44" i="26"/>
  <c r="K44" i="26"/>
  <c r="B49" i="26"/>
  <c r="C49" i="26"/>
  <c r="K50" i="26"/>
  <c r="L50" i="26"/>
  <c r="L51" i="26"/>
  <c r="V43" i="26"/>
  <c r="R43" i="26"/>
  <c r="F46" i="26"/>
  <c r="L53" i="26"/>
  <c r="K53" i="26"/>
  <c r="F50" i="26"/>
  <c r="R51" i="26"/>
  <c r="T53" i="26"/>
  <c r="V12" i="25"/>
  <c r="T12" i="25"/>
  <c r="S12" i="25"/>
  <c r="U13" i="25"/>
  <c r="V13" i="25"/>
  <c r="T13" i="25"/>
  <c r="S13" i="25"/>
  <c r="T14" i="25"/>
  <c r="V14" i="25"/>
  <c r="U14" i="25"/>
  <c r="S14" i="25"/>
  <c r="N15" i="25"/>
  <c r="O15" i="25"/>
  <c r="L17" i="25"/>
  <c r="K17" i="25"/>
  <c r="B23" i="25"/>
  <c r="C23" i="25" s="1"/>
  <c r="L23" i="25"/>
  <c r="K23" i="25"/>
  <c r="O24" i="25"/>
  <c r="N24" i="25"/>
  <c r="F33" i="25"/>
  <c r="E33" i="25"/>
  <c r="B6" i="25"/>
  <c r="C6" i="25" s="1"/>
  <c r="F15" i="25"/>
  <c r="E15" i="25"/>
  <c r="K16" i="25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C35" i="25"/>
  <c r="I19" i="25"/>
  <c r="L52" i="25"/>
  <c r="E36" i="25"/>
  <c r="H35" i="25"/>
  <c r="H19" i="25"/>
  <c r="E11" i="25"/>
  <c r="L48" i="25"/>
  <c r="E44" i="25"/>
  <c r="I40" i="25"/>
  <c r="L32" i="25"/>
  <c r="I31" i="25"/>
  <c r="E23" i="25"/>
  <c r="H15" i="25"/>
  <c r="L44" i="25"/>
  <c r="H40" i="25"/>
  <c r="I36" i="25"/>
  <c r="L35" i="25"/>
  <c r="E35" i="25"/>
  <c r="K32" i="25"/>
  <c r="O31" i="25"/>
  <c r="H31" i="25"/>
  <c r="T6" i="25"/>
  <c r="V6" i="25"/>
  <c r="U6" i="25"/>
  <c r="S6" i="25"/>
  <c r="B10" i="25"/>
  <c r="C10" i="25" s="1"/>
  <c r="N19" i="25"/>
  <c r="O19" i="25"/>
  <c r="L19" i="25"/>
  <c r="I23" i="25"/>
  <c r="R13" i="25"/>
  <c r="R14" i="25"/>
  <c r="E19" i="25"/>
  <c r="O23" i="25"/>
  <c r="H23" i="25"/>
  <c r="K35" i="25"/>
  <c r="V26" i="25"/>
  <c r="R26" i="25"/>
  <c r="U26" i="25"/>
  <c r="U27" i="25"/>
  <c r="V27" i="25"/>
  <c r="T28" i="25"/>
  <c r="V28" i="25"/>
  <c r="C44" i="25"/>
  <c r="B44" i="25"/>
  <c r="V46" i="25"/>
  <c r="R46" i="25"/>
  <c r="U46" i="25"/>
  <c r="T46" i="25"/>
  <c r="S46" i="25"/>
  <c r="F48" i="25"/>
  <c r="I49" i="25"/>
  <c r="H49" i="25"/>
  <c r="V16" i="25"/>
  <c r="F19" i="25"/>
  <c r="N23" i="25"/>
  <c r="T24" i="25"/>
  <c r="U24" i="25"/>
  <c r="R27" i="25"/>
  <c r="R28" i="25"/>
  <c r="N31" i="25"/>
  <c r="N33" i="25"/>
  <c r="F35" i="25"/>
  <c r="I37" i="25"/>
  <c r="H37" i="25"/>
  <c r="V38" i="25"/>
  <c r="R38" i="25"/>
  <c r="U38" i="25"/>
  <c r="S38" i="25"/>
  <c r="T38" i="25"/>
  <c r="U39" i="25"/>
  <c r="T39" i="25"/>
  <c r="V39" i="25"/>
  <c r="S39" i="25"/>
  <c r="R39" i="25"/>
  <c r="I48" i="25"/>
  <c r="H48" i="25"/>
  <c r="V50" i="25"/>
  <c r="R50" i="25"/>
  <c r="U50" i="25"/>
  <c r="T50" i="25"/>
  <c r="W25" i="25"/>
  <c r="S50" i="25"/>
  <c r="F52" i="25"/>
  <c r="I53" i="25"/>
  <c r="H53" i="25"/>
  <c r="S17" i="25"/>
  <c r="S18" i="25"/>
  <c r="K20" i="25"/>
  <c r="V20" i="25"/>
  <c r="R20" i="25"/>
  <c r="W21" i="25"/>
  <c r="F23" i="25"/>
  <c r="R24" i="25"/>
  <c r="S26" i="25"/>
  <c r="S27" i="25"/>
  <c r="S28" i="25"/>
  <c r="V32" i="25"/>
  <c r="R32" i="25"/>
  <c r="T32" i="25"/>
  <c r="W7" i="25"/>
  <c r="O33" i="25"/>
  <c r="U33" i="25"/>
  <c r="T33" i="25"/>
  <c r="T34" i="25"/>
  <c r="U34" i="25"/>
  <c r="N35" i="25"/>
  <c r="O35" i="25"/>
  <c r="L36" i="25"/>
  <c r="V37" i="25"/>
  <c r="R37" i="25"/>
  <c r="U37" i="25"/>
  <c r="C40" i="25"/>
  <c r="B40" i="25"/>
  <c r="O40" i="25"/>
  <c r="N40" i="25"/>
  <c r="I52" i="25"/>
  <c r="H52" i="25"/>
  <c r="W8" i="25"/>
  <c r="W9" i="25"/>
  <c r="F11" i="25"/>
  <c r="T16" i="25"/>
  <c r="T17" i="25"/>
  <c r="S20" i="25"/>
  <c r="S24" i="25"/>
  <c r="T26" i="25"/>
  <c r="T27" i="25"/>
  <c r="U28" i="25"/>
  <c r="F31" i="25"/>
  <c r="E31" i="25"/>
  <c r="R33" i="25"/>
  <c r="R34" i="25"/>
  <c r="B35" i="25"/>
  <c r="N36" i="25"/>
  <c r="O36" i="25"/>
  <c r="I45" i="25"/>
  <c r="H45" i="25"/>
  <c r="I42" i="25"/>
  <c r="H42" i="25"/>
  <c r="O44" i="25"/>
  <c r="N44" i="25"/>
  <c r="K44" i="25"/>
  <c r="F45" i="25"/>
  <c r="E45" i="25"/>
  <c r="O48" i="25"/>
  <c r="N48" i="25"/>
  <c r="K48" i="25"/>
  <c r="F49" i="25"/>
  <c r="E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R42" i="25"/>
  <c r="U42" i="25"/>
  <c r="S42" i="25"/>
  <c r="U43" i="25"/>
  <c r="T43" i="25"/>
  <c r="V43" i="25"/>
  <c r="C48" i="25"/>
  <c r="B48" i="25"/>
  <c r="C52" i="25"/>
  <c r="B52" i="25"/>
  <c r="K53" i="25"/>
  <c r="F36" i="25"/>
  <c r="F40" i="25"/>
  <c r="F44" i="25"/>
  <c r="N45" i="25"/>
  <c r="O47" i="25"/>
  <c r="N47" i="25"/>
  <c r="N49" i="25"/>
  <c r="N53" i="25"/>
  <c r="R41" i="25"/>
  <c r="R45" i="25"/>
  <c r="T47" i="25"/>
  <c r="R49" i="25"/>
  <c r="T51" i="25"/>
  <c r="R53" i="25"/>
  <c r="W32" i="12"/>
  <c r="V33" i="12"/>
  <c r="P33" i="12" s="1"/>
  <c r="U35" i="12"/>
  <c r="M35" i="12" s="1"/>
  <c r="U37" i="12"/>
  <c r="M37" i="12" s="1"/>
  <c r="U38" i="12"/>
  <c r="M38" i="12" s="1"/>
  <c r="U39" i="12"/>
  <c r="M39" i="12" s="1"/>
  <c r="S41" i="12"/>
  <c r="S42" i="12"/>
  <c r="U43" i="12"/>
  <c r="W44" i="12"/>
  <c r="W45" i="12"/>
  <c r="W46" i="12"/>
  <c r="W47" i="12"/>
  <c r="T47" i="12" s="1"/>
  <c r="W48" i="12"/>
  <c r="W50" i="12"/>
  <c r="S51" i="12"/>
  <c r="W52" i="12"/>
  <c r="W53" i="12"/>
  <c r="T53" i="12" s="1"/>
  <c r="W6" i="12"/>
  <c r="T32" i="12"/>
  <c r="U32" i="12"/>
  <c r="T35" i="12"/>
  <c r="J35" i="12" s="1"/>
  <c r="U36" i="12"/>
  <c r="M36" i="12" s="1"/>
  <c r="T39" i="12"/>
  <c r="J39" i="12" s="1"/>
  <c r="S40" i="12"/>
  <c r="T40" i="12"/>
  <c r="T44" i="12"/>
  <c r="V44" i="12"/>
  <c r="P44" i="12" s="1"/>
  <c r="S47" i="12"/>
  <c r="U48" i="12"/>
  <c r="V48" i="12"/>
  <c r="P48" i="12" s="1"/>
  <c r="T50" i="12"/>
  <c r="R51" i="12"/>
  <c r="T52" i="12"/>
  <c r="U52" i="12"/>
  <c r="W7" i="12"/>
  <c r="T7" i="12" s="1"/>
  <c r="W12" i="12"/>
  <c r="U12" i="12" s="1"/>
  <c r="W16" i="12"/>
  <c r="U16" i="12" s="1"/>
  <c r="W18" i="12"/>
  <c r="T18" i="12" s="1"/>
  <c r="W20" i="12"/>
  <c r="U20" i="12" s="1"/>
  <c r="W23" i="12"/>
  <c r="R23" i="12" s="1"/>
  <c r="W28" i="12"/>
  <c r="U28" i="12" s="1"/>
  <c r="D16" i="1"/>
  <c r="D20" i="1"/>
  <c r="G8" i="1"/>
  <c r="G9" i="1"/>
  <c r="E9" i="1" s="1"/>
  <c r="G10" i="1"/>
  <c r="E10" i="1" s="1"/>
  <c r="G11" i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G24" i="1"/>
  <c r="F24" i="1" s="1"/>
  <c r="G25" i="1"/>
  <c r="C25" i="1" s="1"/>
  <c r="G26" i="1"/>
  <c r="H26" i="1" s="1"/>
  <c r="I26" i="1" s="1"/>
  <c r="G6" i="1"/>
  <c r="H6" i="1" s="1"/>
  <c r="G7" i="1"/>
  <c r="C7" i="1" s="1"/>
  <c r="G5" i="1"/>
  <c r="E5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C39" i="1"/>
  <c r="D39" i="1"/>
  <c r="E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E16" i="28" l="1"/>
  <c r="N10" i="27"/>
  <c r="I52" i="27"/>
  <c r="I44" i="27"/>
  <c r="N39" i="29"/>
  <c r="F28" i="29"/>
  <c r="I31" i="29"/>
  <c r="E17" i="27"/>
  <c r="N11" i="27"/>
  <c r="I15" i="27"/>
  <c r="C51" i="27"/>
  <c r="O7" i="27"/>
  <c r="N21" i="26"/>
  <c r="K49" i="25"/>
  <c r="C31" i="25"/>
  <c r="L10" i="25"/>
  <c r="E43" i="25"/>
  <c r="C36" i="25"/>
  <c r="B19" i="25"/>
  <c r="C19" i="25" s="1"/>
  <c r="B38" i="26"/>
  <c r="H13" i="28"/>
  <c r="E12" i="27"/>
  <c r="K11" i="25"/>
  <c r="O10" i="25"/>
  <c r="I10" i="25"/>
  <c r="O9" i="26"/>
  <c r="N24" i="29"/>
  <c r="O24" i="28"/>
  <c r="K17" i="27"/>
  <c r="S16" i="25"/>
  <c r="E16" i="25" s="1"/>
  <c r="R16" i="25"/>
  <c r="S43" i="12"/>
  <c r="L20" i="29"/>
  <c r="O25" i="29"/>
  <c r="B39" i="29"/>
  <c r="K39" i="29"/>
  <c r="H43" i="29"/>
  <c r="H52" i="29"/>
  <c r="L43" i="29"/>
  <c r="N31" i="29"/>
  <c r="O21" i="29"/>
  <c r="F11" i="29"/>
  <c r="B23" i="29"/>
  <c r="C23" i="29" s="1"/>
  <c r="L51" i="29"/>
  <c r="L24" i="29"/>
  <c r="K16" i="29"/>
  <c r="K52" i="29"/>
  <c r="F51" i="29"/>
  <c r="N47" i="29"/>
  <c r="O23" i="29"/>
  <c r="E52" i="29"/>
  <c r="E43" i="29"/>
  <c r="E19" i="28"/>
  <c r="B13" i="28"/>
  <c r="C13" i="28" s="1"/>
  <c r="F15" i="28"/>
  <c r="E15" i="28"/>
  <c r="L20" i="28"/>
  <c r="E28" i="28"/>
  <c r="O22" i="28"/>
  <c r="F10" i="28"/>
  <c r="O52" i="27"/>
  <c r="O41" i="27"/>
  <c r="E18" i="27"/>
  <c r="K40" i="27"/>
  <c r="L6" i="27"/>
  <c r="C37" i="27"/>
  <c r="F14" i="27"/>
  <c r="L28" i="27"/>
  <c r="C39" i="27"/>
  <c r="D15" i="27"/>
  <c r="B15" i="27" s="1"/>
  <c r="C15" i="27" s="1"/>
  <c r="N18" i="27"/>
  <c r="L12" i="27"/>
  <c r="D7" i="27"/>
  <c r="B7" i="27" s="1"/>
  <c r="C7" i="27" s="1"/>
  <c r="L35" i="27"/>
  <c r="E28" i="27"/>
  <c r="E7" i="27"/>
  <c r="H18" i="27"/>
  <c r="B6" i="27"/>
  <c r="C6" i="27" s="1"/>
  <c r="K22" i="27"/>
  <c r="B38" i="27"/>
  <c r="I17" i="27"/>
  <c r="L7" i="27"/>
  <c r="E52" i="27"/>
  <c r="E6" i="27"/>
  <c r="D16" i="27"/>
  <c r="B16" i="27" s="1"/>
  <c r="N20" i="26"/>
  <c r="I51" i="26"/>
  <c r="I49" i="26"/>
  <c r="C37" i="26"/>
  <c r="N53" i="26"/>
  <c r="O48" i="26"/>
  <c r="I50" i="26"/>
  <c r="N49" i="26"/>
  <c r="K18" i="26"/>
  <c r="O8" i="26"/>
  <c r="N45" i="26"/>
  <c r="K28" i="26"/>
  <c r="E51" i="26"/>
  <c r="O50" i="26"/>
  <c r="O10" i="26"/>
  <c r="O17" i="25"/>
  <c r="N17" i="25"/>
  <c r="L41" i="25"/>
  <c r="F10" i="25"/>
  <c r="E37" i="25"/>
  <c r="C43" i="25"/>
  <c r="F47" i="25"/>
  <c r="O51" i="25"/>
  <c r="K45" i="25"/>
  <c r="K31" i="25"/>
  <c r="L15" i="25"/>
  <c r="C51" i="25"/>
  <c r="B15" i="25"/>
  <c r="C15" i="25" s="1"/>
  <c r="I41" i="25"/>
  <c r="C47" i="25"/>
  <c r="E51" i="25"/>
  <c r="H20" i="25"/>
  <c r="B36" i="26"/>
  <c r="E11" i="28"/>
  <c r="N11" i="25"/>
  <c r="E11" i="27"/>
  <c r="H11" i="25"/>
  <c r="K11" i="27"/>
  <c r="E36" i="26"/>
  <c r="B11" i="25"/>
  <c r="C11" i="25" s="1"/>
  <c r="H12" i="1"/>
  <c r="I12" i="1" s="1"/>
  <c r="C34" i="26"/>
  <c r="K34" i="26"/>
  <c r="F9" i="27"/>
  <c r="N34" i="25"/>
  <c r="I9" i="27"/>
  <c r="B35" i="28"/>
  <c r="N37" i="28"/>
  <c r="N34" i="28"/>
  <c r="O31" i="29"/>
  <c r="L52" i="29"/>
  <c r="E31" i="29"/>
  <c r="B31" i="29"/>
  <c r="C39" i="29"/>
  <c r="F53" i="29"/>
  <c r="F39" i="29"/>
  <c r="H8" i="29"/>
  <c r="B35" i="29"/>
  <c r="L31" i="29"/>
  <c r="F25" i="29"/>
  <c r="K21" i="29"/>
  <c r="B34" i="29"/>
  <c r="H34" i="29"/>
  <c r="N8" i="29"/>
  <c r="B27" i="29"/>
  <c r="C27" i="29" s="1"/>
  <c r="N20" i="29"/>
  <c r="K34" i="29"/>
  <c r="F33" i="29"/>
  <c r="L53" i="29"/>
  <c r="K10" i="29"/>
  <c r="I28" i="29"/>
  <c r="K12" i="29"/>
  <c r="L25" i="29"/>
  <c r="F21" i="29"/>
  <c r="V23" i="26"/>
  <c r="S23" i="26"/>
  <c r="U23" i="26"/>
  <c r="N51" i="25"/>
  <c r="K41" i="25"/>
  <c r="E47" i="25"/>
  <c r="E50" i="28"/>
  <c r="E36" i="28"/>
  <c r="I45" i="28"/>
  <c r="N43" i="28"/>
  <c r="K48" i="28"/>
  <c r="E34" i="28"/>
  <c r="I37" i="28"/>
  <c r="E45" i="28"/>
  <c r="K45" i="28"/>
  <c r="C37" i="28"/>
  <c r="E37" i="28"/>
  <c r="I31" i="28"/>
  <c r="D23" i="1"/>
  <c r="H23" i="1"/>
  <c r="E23" i="1"/>
  <c r="E34" i="25"/>
  <c r="F34" i="25"/>
  <c r="H49" i="26"/>
  <c r="I53" i="29"/>
  <c r="H53" i="29"/>
  <c r="U18" i="29"/>
  <c r="V18" i="29"/>
  <c r="R18" i="29"/>
  <c r="T18" i="29"/>
  <c r="I51" i="29"/>
  <c r="H51" i="29"/>
  <c r="N12" i="29"/>
  <c r="O12" i="29"/>
  <c r="V6" i="29"/>
  <c r="S6" i="29"/>
  <c r="R6" i="29"/>
  <c r="U6" i="29"/>
  <c r="I12" i="27"/>
  <c r="H12" i="27"/>
  <c r="H7" i="27"/>
  <c r="I7" i="27"/>
  <c r="S23" i="28"/>
  <c r="E23" i="28" s="1"/>
  <c r="T23" i="28"/>
  <c r="H23" i="28" s="1"/>
  <c r="U23" i="28"/>
  <c r="C34" i="28"/>
  <c r="B34" i="28"/>
  <c r="L34" i="28"/>
  <c r="K34" i="28"/>
  <c r="R27" i="27"/>
  <c r="S27" i="27"/>
  <c r="E27" i="27" s="1"/>
  <c r="U27" i="27"/>
  <c r="L27" i="27" s="1"/>
  <c r="H6" i="27"/>
  <c r="I6" i="27"/>
  <c r="T21" i="27"/>
  <c r="S21" i="27"/>
  <c r="V21" i="27"/>
  <c r="R21" i="27"/>
  <c r="U21" i="27"/>
  <c r="O15" i="28"/>
  <c r="N15" i="28"/>
  <c r="C10" i="26"/>
  <c r="C11" i="1"/>
  <c r="D11" i="1"/>
  <c r="H11" i="1"/>
  <c r="I11" i="1" s="1"/>
  <c r="F19" i="1"/>
  <c r="R9" i="29"/>
  <c r="S9" i="29"/>
  <c r="E9" i="29" s="1"/>
  <c r="T9" i="29"/>
  <c r="U9" i="29"/>
  <c r="N34" i="29"/>
  <c r="O34" i="29"/>
  <c r="T22" i="25"/>
  <c r="U22" i="25"/>
  <c r="R22" i="25"/>
  <c r="V22" i="25"/>
  <c r="L47" i="25"/>
  <c r="K47" i="25"/>
  <c r="I23" i="1"/>
  <c r="L45" i="25"/>
  <c r="H19" i="1"/>
  <c r="I19" i="1" s="1"/>
  <c r="R33" i="12"/>
  <c r="D33" i="12" s="1"/>
  <c r="W8" i="12"/>
  <c r="U8" i="12" s="1"/>
  <c r="U33" i="12"/>
  <c r="M33" i="12" s="1"/>
  <c r="L31" i="25"/>
  <c r="T27" i="27"/>
  <c r="I27" i="27" s="1"/>
  <c r="S18" i="29"/>
  <c r="E18" i="29" s="1"/>
  <c r="T6" i="29"/>
  <c r="E6" i="1"/>
  <c r="D6" i="1"/>
  <c r="I6" i="1"/>
  <c r="L10" i="26"/>
  <c r="K10" i="26"/>
  <c r="S22" i="25"/>
  <c r="T49" i="12"/>
  <c r="W24" i="12"/>
  <c r="U24" i="12" s="1"/>
  <c r="U49" i="12"/>
  <c r="R45" i="12"/>
  <c r="S45" i="12"/>
  <c r="D8" i="1"/>
  <c r="E8" i="1"/>
  <c r="H8" i="1"/>
  <c r="I8" i="1" s="1"/>
  <c r="C24" i="1"/>
  <c r="U53" i="12"/>
  <c r="V45" i="12"/>
  <c r="P45" i="12" s="1"/>
  <c r="T41" i="12"/>
  <c r="T37" i="12"/>
  <c r="J37" i="12" s="1"/>
  <c r="S52" i="12"/>
  <c r="V52" i="12"/>
  <c r="P52" i="12" s="1"/>
  <c r="R52" i="12"/>
  <c r="W27" i="12"/>
  <c r="R27" i="12" s="1"/>
  <c r="T48" i="12"/>
  <c r="R48" i="12"/>
  <c r="S48" i="12"/>
  <c r="U44" i="12"/>
  <c r="R44" i="12"/>
  <c r="S44" i="12"/>
  <c r="W19" i="12"/>
  <c r="T19" i="12" s="1"/>
  <c r="R40" i="12"/>
  <c r="U40" i="12"/>
  <c r="R36" i="12"/>
  <c r="D36" i="12" s="1"/>
  <c r="S36" i="12"/>
  <c r="G36" i="12" s="1"/>
  <c r="T36" i="12"/>
  <c r="J36" i="12" s="1"/>
  <c r="W11" i="12"/>
  <c r="T11" i="12" s="1"/>
  <c r="R32" i="12"/>
  <c r="S32" i="12"/>
  <c r="R23" i="28"/>
  <c r="N13" i="28"/>
  <c r="O13" i="28"/>
  <c r="T25" i="26"/>
  <c r="S25" i="26"/>
  <c r="R25" i="26"/>
  <c r="V25" i="26"/>
  <c r="U25" i="26"/>
  <c r="T18" i="25"/>
  <c r="R18" i="25"/>
  <c r="V18" i="25"/>
  <c r="B47" i="25"/>
  <c r="F51" i="25"/>
  <c r="E10" i="25"/>
  <c r="U12" i="25"/>
  <c r="K12" i="25" s="1"/>
  <c r="N48" i="26"/>
  <c r="V28" i="28"/>
  <c r="F28" i="28"/>
  <c r="O12" i="26"/>
  <c r="N12" i="26"/>
  <c r="U14" i="29"/>
  <c r="R14" i="29"/>
  <c r="V14" i="29"/>
  <c r="U6" i="28"/>
  <c r="T6" i="28"/>
  <c r="E46" i="27"/>
  <c r="F46" i="27"/>
  <c r="V51" i="12"/>
  <c r="P51" i="12" s="1"/>
  <c r="U18" i="25"/>
  <c r="L18" i="25" s="1"/>
  <c r="S6" i="28"/>
  <c r="T28" i="28"/>
  <c r="I28" i="28" s="1"/>
  <c r="K53" i="29"/>
  <c r="S9" i="28"/>
  <c r="U9" i="28"/>
  <c r="T9" i="28"/>
  <c r="R9" i="28"/>
  <c r="V9" i="28"/>
  <c r="T12" i="28"/>
  <c r="U12" i="28"/>
  <c r="R12" i="28"/>
  <c r="V12" i="28"/>
  <c r="S12" i="28"/>
  <c r="L8" i="29"/>
  <c r="K8" i="29"/>
  <c r="C48" i="29"/>
  <c r="B48" i="29"/>
  <c r="I38" i="29"/>
  <c r="H38" i="29"/>
  <c r="H14" i="29"/>
  <c r="I14" i="29"/>
  <c r="C44" i="29"/>
  <c r="B44" i="29"/>
  <c r="K40" i="29"/>
  <c r="L40" i="29"/>
  <c r="B22" i="29"/>
  <c r="C22" i="29" s="1"/>
  <c r="F26" i="29"/>
  <c r="O17" i="29"/>
  <c r="N17" i="29"/>
  <c r="O52" i="29"/>
  <c r="N52" i="29"/>
  <c r="C46" i="29"/>
  <c r="B46" i="29"/>
  <c r="C36" i="29"/>
  <c r="B36" i="29"/>
  <c r="L27" i="29"/>
  <c r="K27" i="29"/>
  <c r="F14" i="29"/>
  <c r="B12" i="29"/>
  <c r="C12" i="29" s="1"/>
  <c r="O44" i="29"/>
  <c r="N44" i="29"/>
  <c r="E40" i="29"/>
  <c r="F40" i="29"/>
  <c r="F22" i="29"/>
  <c r="K42" i="29"/>
  <c r="L42" i="29"/>
  <c r="O42" i="29"/>
  <c r="N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44" i="29"/>
  <c r="F44" i="29"/>
  <c r="I44" i="29"/>
  <c r="H44" i="29"/>
  <c r="T7" i="29"/>
  <c r="S7" i="29"/>
  <c r="E7" i="29" s="1"/>
  <c r="V7" i="29"/>
  <c r="U7" i="29"/>
  <c r="R7" i="29"/>
  <c r="C32" i="29"/>
  <c r="B32" i="29"/>
  <c r="C40" i="29"/>
  <c r="B40" i="29"/>
  <c r="E42" i="29"/>
  <c r="F42" i="29"/>
  <c r="L26" i="29"/>
  <c r="K26" i="29"/>
  <c r="L17" i="29"/>
  <c r="K17" i="29"/>
  <c r="O50" i="29"/>
  <c r="N50" i="29"/>
  <c r="L46" i="29"/>
  <c r="K46" i="29"/>
  <c r="L23" i="29"/>
  <c r="K23" i="29"/>
  <c r="B20" i="29"/>
  <c r="C20" i="29" s="1"/>
  <c r="I32" i="29"/>
  <c r="H32" i="29"/>
  <c r="B13" i="29"/>
  <c r="C13" i="29" s="1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R19" i="29"/>
  <c r="S19" i="29"/>
  <c r="E19" i="29" s="1"/>
  <c r="V19" i="29"/>
  <c r="U19" i="29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F17" i="29"/>
  <c r="L13" i="29"/>
  <c r="K13" i="29"/>
  <c r="T15" i="29"/>
  <c r="V15" i="29"/>
  <c r="S15" i="29"/>
  <c r="E15" i="29" s="1"/>
  <c r="R15" i="29"/>
  <c r="U15" i="29"/>
  <c r="O40" i="29"/>
  <c r="N40" i="29"/>
  <c r="L22" i="29"/>
  <c r="K22" i="29"/>
  <c r="I42" i="29"/>
  <c r="H42" i="29"/>
  <c r="B26" i="29"/>
  <c r="C26" i="29" s="1"/>
  <c r="B17" i="29"/>
  <c r="C17" i="29" s="1"/>
  <c r="I50" i="28"/>
  <c r="H50" i="28"/>
  <c r="O38" i="28"/>
  <c r="N38" i="28"/>
  <c r="L22" i="28"/>
  <c r="K22" i="28"/>
  <c r="I17" i="28"/>
  <c r="H17" i="28"/>
  <c r="T8" i="28"/>
  <c r="S8" i="28"/>
  <c r="R8" i="28"/>
  <c r="V8" i="28"/>
  <c r="U8" i="28"/>
  <c r="N33" i="28"/>
  <c r="O33" i="28"/>
  <c r="N32" i="28"/>
  <c r="O32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R21" i="28"/>
  <c r="T21" i="28"/>
  <c r="S21" i="28"/>
  <c r="U21" i="28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S7" i="28"/>
  <c r="R7" i="28"/>
  <c r="V7" i="28"/>
  <c r="T7" i="28"/>
  <c r="F33" i="28"/>
  <c r="E33" i="28"/>
  <c r="E32" i="28"/>
  <c r="F32" i="28"/>
  <c r="O23" i="28"/>
  <c r="N23" i="28"/>
  <c r="B28" i="28"/>
  <c r="C28" i="28" s="1"/>
  <c r="B27" i="28"/>
  <c r="C27" i="28" s="1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B15" i="28"/>
  <c r="C15" i="28" s="1"/>
  <c r="B10" i="28"/>
  <c r="C10" i="28" s="1"/>
  <c r="L32" i="28"/>
  <c r="K32" i="28"/>
  <c r="H28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 s="1"/>
  <c r="B14" i="28"/>
  <c r="C14" i="28" s="1"/>
  <c r="L15" i="28"/>
  <c r="K15" i="28"/>
  <c r="L11" i="28"/>
  <c r="K11" i="28"/>
  <c r="B6" i="28"/>
  <c r="C6" i="28" s="1"/>
  <c r="H33" i="28"/>
  <c r="I33" i="28"/>
  <c r="I32" i="28"/>
  <c r="H32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U25" i="28"/>
  <c r="T25" i="28"/>
  <c r="R25" i="28"/>
  <c r="V25" i="28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 s="1"/>
  <c r="K27" i="27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F27" i="27"/>
  <c r="S8" i="27"/>
  <c r="V8" i="27"/>
  <c r="R8" i="27"/>
  <c r="D8" i="27" s="1"/>
  <c r="U8" i="27"/>
  <c r="T8" i="27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S25" i="27"/>
  <c r="V25" i="27"/>
  <c r="U25" i="27"/>
  <c r="R25" i="27"/>
  <c r="D25" i="27" s="1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T6" i="26"/>
  <c r="R6" i="26"/>
  <c r="V6" i="26"/>
  <c r="U6" i="26"/>
  <c r="F13" i="26"/>
  <c r="F16" i="26" s="1"/>
  <c r="O11" i="26"/>
  <c r="N11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V22" i="26"/>
  <c r="R22" i="26"/>
  <c r="U22" i="26"/>
  <c r="T22" i="26"/>
  <c r="O47" i="26"/>
  <c r="N47" i="26"/>
  <c r="C41" i="26"/>
  <c r="B41" i="26"/>
  <c r="S14" i="26"/>
  <c r="U14" i="26"/>
  <c r="T14" i="26"/>
  <c r="R14" i="26"/>
  <c r="V14" i="26"/>
  <c r="N39" i="26"/>
  <c r="O39" i="26"/>
  <c r="K33" i="26"/>
  <c r="L33" i="26"/>
  <c r="F32" i="26"/>
  <c r="E32" i="26"/>
  <c r="L31" i="26"/>
  <c r="K31" i="26"/>
  <c r="N31" i="26"/>
  <c r="O31" i="26"/>
  <c r="B19" i="26"/>
  <c r="C19" i="26" s="1"/>
  <c r="K17" i="26"/>
  <c r="L17" i="26"/>
  <c r="K9" i="26"/>
  <c r="L9" i="26"/>
  <c r="B13" i="26"/>
  <c r="C13" i="26" s="1"/>
  <c r="F8" i="26"/>
  <c r="E8" i="26"/>
  <c r="O26" i="26"/>
  <c r="N26" i="26"/>
  <c r="B17" i="26"/>
  <c r="C17" i="26" s="1"/>
  <c r="O17" i="26"/>
  <c r="N17" i="26"/>
  <c r="E16" i="26"/>
  <c r="B27" i="26"/>
  <c r="C27" i="26" s="1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E11" i="26"/>
  <c r="F11" i="26"/>
  <c r="H8" i="26"/>
  <c r="I8" i="26"/>
  <c r="I11" i="26" s="1"/>
  <c r="O24" i="26"/>
  <c r="N24" i="26"/>
  <c r="E7" i="26"/>
  <c r="F7" i="26"/>
  <c r="F10" i="26" s="1"/>
  <c r="E13" i="26" s="1"/>
  <c r="L26" i="26"/>
  <c r="K26" i="26"/>
  <c r="B16" i="26"/>
  <c r="C16" i="26" s="1"/>
  <c r="B12" i="26"/>
  <c r="C12" i="26" s="1"/>
  <c r="K27" i="26"/>
  <c r="L27" i="26"/>
  <c r="L23" i="26"/>
  <c r="K23" i="26"/>
  <c r="L15" i="26"/>
  <c r="K15" i="26"/>
  <c r="C47" i="26"/>
  <c r="B47" i="26"/>
  <c r="H41" i="26"/>
  <c r="I41" i="26"/>
  <c r="F33" i="26"/>
  <c r="E33" i="26"/>
  <c r="C31" i="26"/>
  <c r="B31" i="26"/>
  <c r="L24" i="26"/>
  <c r="K24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I7" i="26"/>
  <c r="H10" i="26" s="1"/>
  <c r="H7" i="26"/>
  <c r="B26" i="26"/>
  <c r="C26" i="26" s="1"/>
  <c r="B11" i="26"/>
  <c r="C11" i="26" s="1"/>
  <c r="O27" i="26"/>
  <c r="N27" i="26"/>
  <c r="B23" i="26"/>
  <c r="C23" i="26" s="1"/>
  <c r="B8" i="26"/>
  <c r="C8" i="26" s="1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L37" i="25"/>
  <c r="K37" i="25"/>
  <c r="H33" i="25"/>
  <c r="I33" i="25"/>
  <c r="I32" i="25"/>
  <c r="H32" i="25"/>
  <c r="U21" i="25"/>
  <c r="S21" i="25"/>
  <c r="R21" i="25"/>
  <c r="V21" i="25"/>
  <c r="T21" i="25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U9" i="25"/>
  <c r="R9" i="25"/>
  <c r="V9" i="25"/>
  <c r="T9" i="25"/>
  <c r="S9" i="25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R8" i="25"/>
  <c r="U8" i="25"/>
  <c r="T8" i="25"/>
  <c r="S8" i="25"/>
  <c r="I34" i="25"/>
  <c r="H34" i="25"/>
  <c r="S7" i="25"/>
  <c r="V7" i="25"/>
  <c r="U7" i="25"/>
  <c r="T7" i="25"/>
  <c r="R7" i="25"/>
  <c r="E28" i="25"/>
  <c r="F28" i="25"/>
  <c r="S25" i="25"/>
  <c r="U25" i="25"/>
  <c r="T25" i="25"/>
  <c r="R25" i="25"/>
  <c r="V25" i="25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L12" i="25"/>
  <c r="C18" i="1"/>
  <c r="E22" i="1"/>
  <c r="C14" i="1"/>
  <c r="W22" i="12"/>
  <c r="T22" i="12" s="1"/>
  <c r="U51" i="12"/>
  <c r="V47" i="12"/>
  <c r="P47" i="12" s="1"/>
  <c r="R43" i="12"/>
  <c r="S39" i="12"/>
  <c r="G39" i="12" s="1"/>
  <c r="H14" i="1"/>
  <c r="I14" i="1" s="1"/>
  <c r="H10" i="1"/>
  <c r="I10" i="1" s="1"/>
  <c r="H5" i="1"/>
  <c r="I5" i="1" s="1"/>
  <c r="F18" i="1"/>
  <c r="E12" i="1"/>
  <c r="D19" i="1"/>
  <c r="D10" i="1"/>
  <c r="C23" i="1"/>
  <c r="C10" i="1"/>
  <c r="W26" i="12"/>
  <c r="T26" i="12" s="1"/>
  <c r="W15" i="12"/>
  <c r="T15" i="12" s="1"/>
  <c r="W10" i="12"/>
  <c r="T10" i="12" s="1"/>
  <c r="T51" i="12"/>
  <c r="U47" i="12"/>
  <c r="V43" i="12"/>
  <c r="P43" i="12" s="1"/>
  <c r="T42" i="12"/>
  <c r="V40" i="12"/>
  <c r="P40" i="12" s="1"/>
  <c r="R39" i="12"/>
  <c r="D39" i="12" s="1"/>
  <c r="V36" i="12"/>
  <c r="P36" i="12" s="1"/>
  <c r="R35" i="12"/>
  <c r="D35" i="12" s="1"/>
  <c r="V32" i="12"/>
  <c r="P32" i="12" s="1"/>
  <c r="F22" i="1"/>
  <c r="D14" i="1"/>
  <c r="H18" i="1"/>
  <c r="I18" i="1" s="1"/>
  <c r="R47" i="12"/>
  <c r="S35" i="12"/>
  <c r="G35" i="12" s="1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T43" i="12"/>
  <c r="V39" i="12"/>
  <c r="P39" i="12" s="1"/>
  <c r="V35" i="12"/>
  <c r="P35" i="12" s="1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R50" i="12"/>
  <c r="V50" i="12"/>
  <c r="P50" i="12" s="1"/>
  <c r="R46" i="12"/>
  <c r="T46" i="12"/>
  <c r="U46" i="12"/>
  <c r="R42" i="12"/>
  <c r="U42" i="12"/>
  <c r="R38" i="12"/>
  <c r="D38" i="12" s="1"/>
  <c r="S38" i="12"/>
  <c r="G38" i="12" s="1"/>
  <c r="R34" i="12"/>
  <c r="D34" i="12" s="1"/>
  <c r="S34" i="12"/>
  <c r="G34" i="12" s="1"/>
  <c r="T34" i="12"/>
  <c r="J34" i="12" s="1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W21" i="12"/>
  <c r="T21" i="12" s="1"/>
  <c r="W17" i="12"/>
  <c r="T17" i="12" s="1"/>
  <c r="W13" i="12"/>
  <c r="T13" i="12" s="1"/>
  <c r="W9" i="12"/>
  <c r="T9" i="12" s="1"/>
  <c r="S50" i="12"/>
  <c r="T38" i="12"/>
  <c r="J38" i="12" s="1"/>
  <c r="U34" i="12"/>
  <c r="M34" i="12" s="1"/>
  <c r="R53" i="12"/>
  <c r="V53" i="12"/>
  <c r="P53" i="12" s="1"/>
  <c r="S53" i="12"/>
  <c r="R49" i="12"/>
  <c r="V49" i="12"/>
  <c r="P49" i="12" s="1"/>
  <c r="S49" i="12"/>
  <c r="T45" i="12"/>
  <c r="U45" i="12"/>
  <c r="U41" i="12"/>
  <c r="R41" i="12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H24" i="1"/>
  <c r="I24" i="1" s="1"/>
  <c r="I22" i="1"/>
  <c r="F14" i="1"/>
  <c r="F10" i="1"/>
  <c r="E18" i="1"/>
  <c r="D22" i="1"/>
  <c r="S46" i="12"/>
  <c r="S23" i="12"/>
  <c r="V20" i="12"/>
  <c r="V16" i="12"/>
  <c r="R12" i="12"/>
  <c r="V8" i="12"/>
  <c r="U25" i="12"/>
  <c r="R24" i="12"/>
  <c r="S19" i="12"/>
  <c r="S12" i="12"/>
  <c r="R9" i="12"/>
  <c r="V25" i="12"/>
  <c r="S24" i="12"/>
  <c r="R20" i="12"/>
  <c r="R16" i="12"/>
  <c r="V12" i="12"/>
  <c r="V24" i="12"/>
  <c r="S20" i="12"/>
  <c r="S16" i="12"/>
  <c r="V28" i="12"/>
  <c r="R28" i="12"/>
  <c r="F26" i="1"/>
  <c r="E26" i="1"/>
  <c r="D26" i="1"/>
  <c r="C26" i="1"/>
  <c r="S28" i="12"/>
  <c r="F21" i="1"/>
  <c r="C21" i="1"/>
  <c r="D21" i="1"/>
  <c r="E15" i="1"/>
  <c r="C15" i="1"/>
  <c r="H15" i="1"/>
  <c r="I15" i="1" s="1"/>
  <c r="F15" i="1"/>
  <c r="D15" i="1"/>
  <c r="T28" i="12"/>
  <c r="S25" i="12"/>
  <c r="T24" i="12"/>
  <c r="U23" i="12"/>
  <c r="R22" i="12"/>
  <c r="S21" i="12"/>
  <c r="T20" i="12"/>
  <c r="V18" i="12"/>
  <c r="R18" i="12"/>
  <c r="T16" i="12"/>
  <c r="U15" i="12"/>
  <c r="V14" i="12"/>
  <c r="T12" i="12"/>
  <c r="V46" i="12"/>
  <c r="P46" i="12" s="1"/>
  <c r="V42" i="12"/>
  <c r="P42" i="12" s="1"/>
  <c r="V38" i="12"/>
  <c r="P38" i="12" s="1"/>
  <c r="V34" i="12"/>
  <c r="P34" i="12" s="1"/>
  <c r="T23" i="12"/>
  <c r="U22" i="12"/>
  <c r="U18" i="12"/>
  <c r="V23" i="12"/>
  <c r="R19" i="12"/>
  <c r="S18" i="12"/>
  <c r="R15" i="12"/>
  <c r="R11" i="12"/>
  <c r="S15" i="12"/>
  <c r="U7" i="12"/>
  <c r="V7" i="12"/>
  <c r="R7" i="12"/>
  <c r="S7" i="12"/>
  <c r="N22" i="28" l="1"/>
  <c r="I23" i="28"/>
  <c r="H27" i="27"/>
  <c r="K43" i="29"/>
  <c r="O47" i="29"/>
  <c r="F19" i="28"/>
  <c r="K6" i="27"/>
  <c r="L22" i="27"/>
  <c r="F52" i="27"/>
  <c r="N8" i="26"/>
  <c r="L28" i="26"/>
  <c r="E19" i="26"/>
  <c r="F19" i="26"/>
  <c r="E10" i="26"/>
  <c r="F16" i="25"/>
  <c r="F43" i="25"/>
  <c r="B36" i="25"/>
  <c r="E14" i="27"/>
  <c r="K12" i="27"/>
  <c r="E10" i="28"/>
  <c r="K51" i="29"/>
  <c r="F51" i="26"/>
  <c r="O49" i="26"/>
  <c r="B51" i="25"/>
  <c r="H17" i="27"/>
  <c r="K18" i="25"/>
  <c r="K15" i="25"/>
  <c r="U17" i="12"/>
  <c r="I18" i="27"/>
  <c r="I6" i="29"/>
  <c r="E6" i="29"/>
  <c r="N25" i="29"/>
  <c r="N23" i="29"/>
  <c r="F43" i="29"/>
  <c r="E51" i="29"/>
  <c r="L39" i="29"/>
  <c r="K24" i="29"/>
  <c r="I52" i="29"/>
  <c r="F52" i="29"/>
  <c r="K20" i="29"/>
  <c r="F23" i="28"/>
  <c r="F6" i="28"/>
  <c r="L23" i="28"/>
  <c r="B12" i="28"/>
  <c r="C12" i="28" s="1"/>
  <c r="O28" i="28"/>
  <c r="D21" i="27"/>
  <c r="B21" i="27" s="1"/>
  <c r="C21" i="27" s="1"/>
  <c r="D27" i="27"/>
  <c r="B27" i="27" s="1"/>
  <c r="C27" i="27" s="1"/>
  <c r="O18" i="27"/>
  <c r="F6" i="27"/>
  <c r="K7" i="27"/>
  <c r="C38" i="27"/>
  <c r="B37" i="27"/>
  <c r="L40" i="27"/>
  <c r="B39" i="27"/>
  <c r="N41" i="27"/>
  <c r="C16" i="27"/>
  <c r="N52" i="27"/>
  <c r="O23" i="26"/>
  <c r="H11" i="26"/>
  <c r="B25" i="26"/>
  <c r="C25" i="26" s="1"/>
  <c r="O53" i="26"/>
  <c r="I10" i="26"/>
  <c r="N10" i="26"/>
  <c r="O45" i="26"/>
  <c r="L18" i="26"/>
  <c r="H50" i="26"/>
  <c r="H51" i="26"/>
  <c r="N50" i="26"/>
  <c r="E22" i="25"/>
  <c r="H41" i="25"/>
  <c r="B43" i="25"/>
  <c r="B18" i="25"/>
  <c r="C18" i="25" s="1"/>
  <c r="B22" i="25"/>
  <c r="C22" i="25" s="1"/>
  <c r="F37" i="25"/>
  <c r="I20" i="25"/>
  <c r="V11" i="12"/>
  <c r="U11" i="12"/>
  <c r="S11" i="12"/>
  <c r="U14" i="12"/>
  <c r="I11" i="25"/>
  <c r="L11" i="27"/>
  <c r="F11" i="27"/>
  <c r="F36" i="26"/>
  <c r="O11" i="25"/>
  <c r="F11" i="28"/>
  <c r="S8" i="12"/>
  <c r="T8" i="12"/>
  <c r="R8" i="12"/>
  <c r="S10" i="12"/>
  <c r="V10" i="12"/>
  <c r="B9" i="29"/>
  <c r="C9" i="29" s="1"/>
  <c r="H9" i="27"/>
  <c r="E9" i="27"/>
  <c r="S9" i="12"/>
  <c r="I9" i="29"/>
  <c r="O34" i="25"/>
  <c r="L34" i="26"/>
  <c r="L21" i="29"/>
  <c r="I8" i="29"/>
  <c r="H11" i="29" s="1"/>
  <c r="I34" i="29"/>
  <c r="E39" i="29"/>
  <c r="F9" i="29"/>
  <c r="F6" i="29"/>
  <c r="E53" i="29"/>
  <c r="B6" i="29"/>
  <c r="C6" i="29" s="1"/>
  <c r="B18" i="29"/>
  <c r="C18" i="29" s="1"/>
  <c r="F18" i="29"/>
  <c r="L12" i="29"/>
  <c r="L10" i="29"/>
  <c r="E33" i="29"/>
  <c r="O20" i="29"/>
  <c r="O8" i="29"/>
  <c r="C34" i="29"/>
  <c r="C35" i="29"/>
  <c r="C31" i="29"/>
  <c r="L9" i="29"/>
  <c r="L6" i="29"/>
  <c r="K25" i="29"/>
  <c r="H28" i="29"/>
  <c r="L34" i="29"/>
  <c r="K31" i="29"/>
  <c r="F31" i="29"/>
  <c r="N23" i="26"/>
  <c r="H45" i="28"/>
  <c r="O43" i="28"/>
  <c r="H31" i="28"/>
  <c r="B37" i="28"/>
  <c r="F34" i="28"/>
  <c r="N28" i="28"/>
  <c r="F37" i="28"/>
  <c r="L45" i="28"/>
  <c r="H37" i="28"/>
  <c r="L48" i="28"/>
  <c r="U26" i="12"/>
  <c r="V26" i="12"/>
  <c r="S17" i="12"/>
  <c r="V15" i="12"/>
  <c r="S14" i="12"/>
  <c r="R14" i="12"/>
  <c r="S13" i="12"/>
  <c r="U13" i="12"/>
  <c r="R13" i="12"/>
  <c r="V13" i="12"/>
  <c r="I12" i="29"/>
  <c r="H12" i="29"/>
  <c r="I20" i="29"/>
  <c r="H20" i="29"/>
  <c r="N12" i="28"/>
  <c r="O12" i="28"/>
  <c r="F9" i="28"/>
  <c r="E9" i="28"/>
  <c r="S26" i="12"/>
  <c r="U27" i="12"/>
  <c r="R17" i="12"/>
  <c r="V17" i="12"/>
  <c r="S27" i="12"/>
  <c r="V27" i="12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 s="1"/>
  <c r="B14" i="29"/>
  <c r="C14" i="29" s="1"/>
  <c r="H22" i="25"/>
  <c r="I22" i="25"/>
  <c r="O21" i="27"/>
  <c r="N21" i="27"/>
  <c r="V19" i="12"/>
  <c r="R21" i="12"/>
  <c r="S22" i="12"/>
  <c r="U10" i="12"/>
  <c r="R10" i="12"/>
  <c r="U19" i="12"/>
  <c r="V22" i="12"/>
  <c r="R26" i="12"/>
  <c r="T27" i="12"/>
  <c r="V9" i="12"/>
  <c r="V21" i="12"/>
  <c r="U9" i="12"/>
  <c r="U21" i="12"/>
  <c r="R25" i="12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F15" i="29"/>
  <c r="H7" i="29"/>
  <c r="I7" i="29"/>
  <c r="O15" i="29"/>
  <c r="N15" i="29"/>
  <c r="F19" i="29"/>
  <c r="K7" i="29"/>
  <c r="L7" i="29"/>
  <c r="B15" i="29"/>
  <c r="C15" i="29" s="1"/>
  <c r="F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 s="1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 s="1"/>
  <c r="F22" i="26"/>
  <c r="F25" i="26" s="1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 s="1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K23" i="28" l="1"/>
  <c r="I9" i="26"/>
  <c r="H9" i="26"/>
  <c r="I17" i="26"/>
  <c r="H17" i="26"/>
  <c r="I13" i="26"/>
  <c r="H13" i="26"/>
  <c r="F9" i="26"/>
  <c r="E9" i="26"/>
  <c r="F28" i="26"/>
  <c r="E28" i="26"/>
  <c r="E17" i="26"/>
  <c r="F17" i="26"/>
  <c r="E25" i="26"/>
  <c r="H6" i="29"/>
  <c r="F22" i="25"/>
  <c r="H9" i="29"/>
  <c r="K6" i="29"/>
  <c r="K9" i="29"/>
  <c r="I18" i="29"/>
  <c r="H23" i="29"/>
  <c r="I23" i="29"/>
  <c r="I10" i="29"/>
  <c r="H10" i="29"/>
  <c r="G4" i="1"/>
  <c r="V31" i="12"/>
  <c r="P31" i="12" s="1"/>
  <c r="H12" i="26" l="1"/>
  <c r="I12" i="26"/>
  <c r="H20" i="26"/>
  <c r="I20" i="26"/>
  <c r="I16" i="26"/>
  <c r="H16" i="26"/>
  <c r="E12" i="26"/>
  <c r="F12" i="26"/>
  <c r="E20" i="26"/>
  <c r="F20" i="26"/>
  <c r="H13" i="29"/>
  <c r="I13" i="29"/>
  <c r="I26" i="29"/>
  <c r="H26" i="29"/>
  <c r="H21" i="29"/>
  <c r="I21" i="29"/>
  <c r="R31" i="12"/>
  <c r="S31" i="12"/>
  <c r="T31" i="12"/>
  <c r="U31" i="12"/>
  <c r="H15" i="26" l="1"/>
  <c r="I15" i="26"/>
  <c r="H19" i="26"/>
  <c r="I19" i="26"/>
  <c r="H23" i="26"/>
  <c r="I23" i="26"/>
  <c r="E15" i="26"/>
  <c r="F15" i="26"/>
  <c r="E23" i="26"/>
  <c r="F23" i="26"/>
  <c r="I16" i="29"/>
  <c r="H16" i="29"/>
  <c r="H24" i="29"/>
  <c r="I24" i="29"/>
  <c r="K3" i="12"/>
  <c r="H31" i="1"/>
  <c r="I31" i="1" s="1"/>
  <c r="H4" i="1"/>
  <c r="I4" i="1" s="1"/>
  <c r="I18" i="26" l="1"/>
  <c r="H18" i="26"/>
  <c r="H26" i="26"/>
  <c r="I26" i="26"/>
  <c r="I22" i="26"/>
  <c r="H22" i="26"/>
  <c r="E18" i="26"/>
  <c r="F18" i="26"/>
  <c r="F26" i="26"/>
  <c r="E26" i="26"/>
  <c r="I27" i="29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H21" i="26" l="1"/>
  <c r="I21" i="26"/>
  <c r="I25" i="26"/>
  <c r="H25" i="26"/>
  <c r="F21" i="26"/>
  <c r="E21" i="26"/>
  <c r="I22" i="29"/>
  <c r="H22" i="29"/>
  <c r="F4" i="1"/>
  <c r="H24" i="26" l="1"/>
  <c r="I24" i="26"/>
  <c r="I28" i="26"/>
  <c r="H28" i="26"/>
  <c r="F24" i="26"/>
  <c r="E24" i="26"/>
  <c r="I25" i="29"/>
  <c r="H25" i="29"/>
  <c r="F31" i="1"/>
  <c r="D31" i="1"/>
  <c r="D4" i="1"/>
  <c r="I27" i="26" l="1"/>
  <c r="H27" i="26"/>
  <c r="F27" i="26"/>
  <c r="E27" i="26"/>
  <c r="I31" i="12"/>
  <c r="H31" i="12"/>
  <c r="K31" i="12"/>
  <c r="L31" i="12"/>
  <c r="O31" i="12"/>
  <c r="N31" i="12"/>
  <c r="B31" i="12"/>
  <c r="C31" i="12"/>
  <c r="E31" i="12"/>
  <c r="F31" i="12"/>
  <c r="T6" i="12" l="1"/>
  <c r="S6" i="12"/>
  <c r="R6" i="12"/>
  <c r="U6" i="12"/>
  <c r="V6" i="12"/>
  <c r="N6" i="12" l="1"/>
  <c r="H6" i="12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<sst xmlns="http://schemas.openxmlformats.org/spreadsheetml/2006/main" count="783" uniqueCount="94">
  <si>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</si>
  <si>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</si>
  <si>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</si>
  <si>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</si>
  <si>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</si>
  <si>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</si>
  <si>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</si>
  <si>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</si>
  <si>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</si>
  <si>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</si>
  <si>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</si>
  <si>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</si>
  <si>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</si>
  <si>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</si>
  <si>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</si>
  <si>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</si>
  <si>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</si>
  <si>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</si>
  <si>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</si>
  <si>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</si>
  <si>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</si>
  <si>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</si>
  <si>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</si>
  <si>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</si>
  <si>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</si>
  <si>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</si>
  <si>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</si>
  <si>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</si>
  <si>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</si>
  <si>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</si>
  <si>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</si>
  <si>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</si>
  <si>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</si>
  <si>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</si>
  <si>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</si>
  <si>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</si>
  <si>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</si>
  <si>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</si>
  <si>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</si>
  <si>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</si>
  <si>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Premium Levy</t>
  </si>
  <si>
    <t>BUS  up to 20 seats-Including for Hire</t>
  </si>
  <si>
    <t>Buses &gt;30 seats-Including for Hire</t>
  </si>
  <si>
    <t>Truck- up to 10 tonnes-Including for Hire</t>
  </si>
  <si>
    <t>BUS &gt;20 but less than 30 seats-Including for Hire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</si>
  <si>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</si>
  <si>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</si>
  <si>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</si>
  <si>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</si>
  <si>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</si>
  <si>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</si>
  <si>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</si>
  <si>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</si>
  <si>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</si>
  <si>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</si>
  <si>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</si>
  <si>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</si>
  <si>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</si>
  <si>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</si>
  <si>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</si>
  <si>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</si>
  <si>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</si>
  <si>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</si>
  <si>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</si>
  <si>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</si>
  <si>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</si>
  <si>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</si>
  <si>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</si>
  <si>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</si>
  <si>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</si>
  <si>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</si>
  <si>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</si>
  <si>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</si>
  <si>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</si>
  <si>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</si>
  <si>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</si>
  <si>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</si>
  <si>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</si>
  <si>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</si>
  <si>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</si>
  <si>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</si>
  <si>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t>Tax Factor</t>
  </si>
  <si>
    <t>BUS &gt;20 seats but less than 30 seats-Excluding Hire &amp; Reward</t>
  </si>
  <si>
    <t>BUS &gt; 30 seats- Excluding Hire &amp; Reward</t>
  </si>
  <si>
    <t>BUS up to 20 seats-Business Use, Excluding Hire &amp; Reward</t>
  </si>
  <si>
    <t>Private Car-Business Use, Excluding Hire &amp; Reward</t>
  </si>
  <si>
    <t>Private Car-Pleasure Use only</t>
  </si>
  <si>
    <t>BUS up to 20 seats-Domestic and Pleasure Use only</t>
  </si>
  <si>
    <t>BUS &gt; 30 seats-Excluding Hire &amp; Reward</t>
  </si>
  <si>
    <t>Truck-up to 10 tonnes-Business Use, Excluding Hire &amp; Reward</t>
  </si>
  <si>
    <t>Trucks &gt;10 tonnes-Business Use, Excluding Hire &amp; Reward</t>
  </si>
  <si>
    <t>Motor Cycle-Domestic and Pleasure Use only</t>
  </si>
  <si>
    <t>Factor</t>
  </si>
  <si>
    <t>Spl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</si>
</sst>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  <font>
      <b/>
      <sz val="9"/>
      <color rgb="FFFF0000"/>
      <name val="Times New Roman"/>
      <family val="1"/>
    </font>
    <font>
      <sz val="9"/>
      <color indexed="6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78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0" fontId="4" fillId="0" borderId="0" xfId="0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Fon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164" fontId="22" fillId="3" borderId="4" xfId="2" applyNumberFormat="1" applyFont="1" applyBorder="1"/>
    <xf numFmtId="43" fontId="22" fillId="2" borderId="6" xfId="1" applyFont="1" applyFill="1" applyBorder="1"/>
    <xf numFmtId="0" fontId="22" fillId="3" borderId="7" xfId="2" applyFont="1" applyBorder="1"/>
    <xf numFmtId="43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7" xfId="2" applyFont="1" applyBorder="1"/>
    <xf numFmtId="0" fontId="2" fillId="3" borderId="7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43" fontId="22" fillId="2" borderId="3" xfId="1" applyFont="1" applyFill="1" applyBorder="1"/>
    <xf numFmtId="164" fontId="22" fillId="3" borderId="3" xfId="2" applyNumberFormat="1" applyFont="1" applyBorder="1"/>
    <xf numFmtId="1" fontId="22" fillId="3" borderId="3" xfId="2" applyNumberFormat="1" applyFont="1" applyBorder="1"/>
    <xf numFmtId="164" fontId="18" fillId="0" borderId="3" xfId="1" applyNumberFormat="1" applyFont="1" applyBorder="1"/>
    <xf numFmtId="0" fontId="14" fillId="5" borderId="0" xfId="0" applyFont="1" applyFill="1"/>
    <xf numFmtId="0" fontId="19" fillId="5" borderId="0" xfId="0" applyFont="1" applyFill="1"/>
    <xf numFmtId="0" fontId="25" fillId="3" borderId="3" xfId="2" applyFont="1" applyBorder="1"/>
    <xf numFmtId="0" fontId="22" fillId="5" borderId="3" xfId="2" applyFont="1" applyFill="1" applyBorder="1"/>
    <xf numFmtId="0" fontId="22" fillId="6" borderId="3" xfId="2" applyFont="1" applyFill="1" applyBorder="1"/>
    <xf numFmtId="0" fontId="22" fillId="6" borderId="2" xfId="2" applyFont="1" applyFill="1"/>
    <xf numFmtId="0" fontId="26" fillId="6" borderId="3" xfId="2" applyFont="1" applyFill="1" applyBorder="1"/>
    <xf numFmtId="0" fontId="22" fillId="3" borderId="5" xfId="2" applyFont="1" applyBorder="1" applyAlignment="1">
      <alignment horizontal="right"/>
    </xf>
    <xf numFmtId="0" fontId="22" fillId="3" borderId="3" xfId="2" applyFont="1" applyBorder="1" applyAlignment="1">
      <alignment horizontal="right"/>
    </xf>
    <xf numFmtId="164" fontId="22" fillId="3" borderId="3" xfId="1" applyNumberFormat="1" applyFont="1" applyFill="1" applyBorder="1" applyAlignment="1">
      <alignment horizontal="right"/>
    </xf>
    <xf numFmtId="2" fontId="14" fillId="0" borderId="0" xfId="0" applyNumberFormat="1" applyFont="1"/>
    <xf numFmtId="1" fontId="19" fillId="7" borderId="0" xfId="0" applyNumberFormat="1" applyFont="1" applyFill="1"/>
    <xf numFmtId="2" fontId="14" fillId="7" borderId="0" xfId="0" applyNumberFormat="1" applyFont="1" applyFill="1"/>
    <xf numFmtId="0" fontId="15" fillId="6" borderId="0" xfId="0" applyFont="1" applyFill="1" applyAlignment="1">
      <alignment horizontal="left"/>
    </xf>
    <xf numFmtId="0" fontId="14" fillId="6" borderId="0" xfId="0" applyFont="1" applyFill="1"/>
    <xf numFmtId="1" fontId="12" fillId="0" borderId="3" xfId="0" applyNumberFormat="1" applyFont="1" applyBorder="1"/>
    <xf numFmtId="0" fontId="19" fillId="6" borderId="0" xfId="0" applyFont="1" applyFill="1"/>
    <xf numFmtId="1" fontId="19" fillId="6" borderId="0" xfId="0" applyNumberFormat="1" applyFont="1" applyFill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9" zoomScaleNormal="100" workbookViewId="0">
      <selection activeCell="G40" sqref="G40"/>
    </sheetView>
  </sheetViews>
  <sheetFormatPr defaultRowHeight="14.5" x14ac:dyDescent="0.35"/>
  <cols>
    <col min="1" max="1" width="49.36328125" customWidth="1"/>
    <col min="2" max="2" width="17" customWidth="1"/>
    <col min="3" max="3" width="15.90625" customWidth="1"/>
    <col min="4" max="4" width="16.453125" customWidth="1"/>
    <col min="5" max="5" width="16.54296875" customWidth="1"/>
    <col min="6" max="6" width="17.36328125" customWidth="1"/>
    <col min="7" max="7" width="16.90625" customWidth="1"/>
    <col min="9" max="9" width="10.90625" customWidth="1"/>
  </cols>
  <sheetData>
    <row r="1" spans="1:9" ht="15.5" x14ac:dyDescent="0.35">
      <c r="A1" s="6" t="s">
        <v>14</v>
      </c>
      <c r="F1" s="23" t="s">
        <v>40</v>
      </c>
      <c r="G1" s="20">
        <v>0.03</v>
      </c>
    </row>
    <row r="2" spans="1:9" ht="43.5" x14ac:dyDescent="0.35">
      <c r="A2" s="44"/>
      <c r="B2" s="45" t="s">
        <v>15</v>
      </c>
      <c r="C2" s="44"/>
      <c r="D2" s="44"/>
      <c r="E2" s="44"/>
      <c r="F2" s="44"/>
      <c r="G2" s="44"/>
      <c r="H2" s="40" t="s">
        <v>69</v>
      </c>
      <c r="I2" s="43" t="s">
        <v>70</v>
      </c>
    </row>
    <row r="3" spans="1:9" x14ac:dyDescent="0.35">
      <c r="A3" s="41"/>
      <c r="B3" s="7"/>
      <c r="C3" s="42" t="s">
        <v>0</v>
      </c>
      <c r="D3" s="42" t="s">
        <v>1</v>
      </c>
      <c r="E3" s="42" t="s">
        <v>2</v>
      </c>
      <c r="F3" s="42" t="s">
        <v>3</v>
      </c>
      <c r="G3" s="42" t="s">
        <v>4</v>
      </c>
    </row>
    <row r="4" spans="1:9" x14ac:dyDescent="0.35">
      <c r="A4" s="33" t="s">
        <v>86</v>
      </c>
      <c r="B4" s="36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5">
      <c r="A5" s="33" t="s">
        <v>85</v>
      </c>
      <c r="B5" s="38"/>
      <c r="C5" s="35">
        <f t="shared" ref="C5:C26" si="0">G5*50%</f>
        <v>169.5</v>
      </c>
      <c r="D5" s="24">
        <f t="shared" ref="D5:D26" si="1">G5*70%</f>
        <v>237.29999999999998</v>
      </c>
      <c r="E5" s="26">
        <f t="shared" ref="E5:E26" si="2">G5*80%</f>
        <v>271.2</v>
      </c>
      <c r="F5" s="24">
        <f t="shared" ref="F5:F26" si="3">VALUE(G5*100%)</f>
        <v>339</v>
      </c>
      <c r="G5" s="27">
        <f>G32*0.75</f>
        <v>339</v>
      </c>
      <c r="H5" s="31">
        <f t="shared" ref="H5:H26" si="4">G5*$G$1</f>
        <v>10.17</v>
      </c>
      <c r="I5" s="31">
        <f t="shared" ref="I5:I26" si="5">SUM(G5:H5)</f>
        <v>349.17</v>
      </c>
    </row>
    <row r="6" spans="1:9" x14ac:dyDescent="0.35">
      <c r="A6" s="33" t="s">
        <v>87</v>
      </c>
      <c r="B6" s="38"/>
      <c r="C6" s="35">
        <f t="shared" si="0"/>
        <v>281.25</v>
      </c>
      <c r="D6" s="24">
        <f t="shared" si="1"/>
        <v>393.75</v>
      </c>
      <c r="E6" s="26">
        <f t="shared" si="2"/>
        <v>450</v>
      </c>
      <c r="F6" s="24">
        <f t="shared" si="3"/>
        <v>562.5</v>
      </c>
      <c r="G6" s="27">
        <f t="shared" ref="G6:G26" si="6">G33*0.75</f>
        <v>562.5</v>
      </c>
      <c r="H6" s="31">
        <f t="shared" si="4"/>
        <v>16.875</v>
      </c>
      <c r="I6" s="31">
        <f t="shared" si="5"/>
        <v>579.375</v>
      </c>
    </row>
    <row r="7" spans="1:9" x14ac:dyDescent="0.35">
      <c r="A7" s="33" t="s">
        <v>84</v>
      </c>
      <c r="B7" s="38"/>
      <c r="C7" s="35">
        <f t="shared" si="0"/>
        <v>281.25</v>
      </c>
      <c r="D7" s="24">
        <f t="shared" si="1"/>
        <v>393.75</v>
      </c>
      <c r="E7" s="26">
        <f t="shared" si="2"/>
        <v>450</v>
      </c>
      <c r="F7" s="24">
        <f t="shared" si="3"/>
        <v>562.5</v>
      </c>
      <c r="G7" s="27">
        <f t="shared" si="6"/>
        <v>562.5</v>
      </c>
      <c r="H7" s="31">
        <f t="shared" si="4"/>
        <v>16.875</v>
      </c>
      <c r="I7" s="31">
        <f t="shared" si="5"/>
        <v>579.375</v>
      </c>
    </row>
    <row r="8" spans="1:9" x14ac:dyDescent="0.35">
      <c r="A8" s="64" t="s">
        <v>41</v>
      </c>
      <c r="B8" s="37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5">
      <c r="A9" s="64" t="s">
        <v>82</v>
      </c>
      <c r="B9" s="24"/>
      <c r="C9" s="25">
        <f t="shared" si="0"/>
        <v>281.25</v>
      </c>
      <c r="D9" s="24">
        <f t="shared" si="1"/>
        <v>393.75</v>
      </c>
      <c r="E9" s="26">
        <f t="shared" si="2"/>
        <v>450</v>
      </c>
      <c r="F9" s="24">
        <f t="shared" si="3"/>
        <v>562.5</v>
      </c>
      <c r="G9" s="27">
        <f t="shared" si="6"/>
        <v>562.5</v>
      </c>
      <c r="H9" s="31">
        <f t="shared" si="4"/>
        <v>16.875</v>
      </c>
      <c r="I9" s="31">
        <f t="shared" si="5"/>
        <v>579.375</v>
      </c>
    </row>
    <row r="10" spans="1:9" x14ac:dyDescent="0.35">
      <c r="A10" s="24" t="s">
        <v>44</v>
      </c>
      <c r="B10" s="24"/>
      <c r="C10" s="25">
        <f t="shared" si="0"/>
        <v>281.25</v>
      </c>
      <c r="D10" s="24">
        <f t="shared" si="1"/>
        <v>393.75</v>
      </c>
      <c r="E10" s="26">
        <f t="shared" si="2"/>
        <v>450</v>
      </c>
      <c r="F10" s="24">
        <f t="shared" si="3"/>
        <v>562.5</v>
      </c>
      <c r="G10" s="27">
        <f t="shared" si="6"/>
        <v>562.5</v>
      </c>
      <c r="H10" s="31">
        <f t="shared" si="4"/>
        <v>16.875</v>
      </c>
      <c r="I10" s="31">
        <f t="shared" si="5"/>
        <v>579.375</v>
      </c>
    </row>
    <row r="11" spans="1:9" x14ac:dyDescent="0.35">
      <c r="A11" s="65" t="s">
        <v>83</v>
      </c>
      <c r="B11" s="24"/>
      <c r="C11" s="25">
        <f t="shared" si="0"/>
        <v>281.25</v>
      </c>
      <c r="D11" s="24">
        <f t="shared" si="1"/>
        <v>393.75</v>
      </c>
      <c r="E11" s="26">
        <f t="shared" si="2"/>
        <v>450</v>
      </c>
      <c r="F11" s="24">
        <f t="shared" si="3"/>
        <v>562.5</v>
      </c>
      <c r="G11" s="27">
        <f t="shared" si="6"/>
        <v>562.5</v>
      </c>
      <c r="H11" s="31">
        <f t="shared" si="4"/>
        <v>16.875</v>
      </c>
      <c r="I11" s="31">
        <f t="shared" si="5"/>
        <v>579.375</v>
      </c>
    </row>
    <row r="12" spans="1:9" x14ac:dyDescent="0.35">
      <c r="A12" s="65" t="s">
        <v>42</v>
      </c>
      <c r="B12" s="24"/>
      <c r="C12" s="25">
        <f t="shared" si="0"/>
        <v>281.25</v>
      </c>
      <c r="D12" s="24">
        <f t="shared" si="1"/>
        <v>393.75</v>
      </c>
      <c r="E12" s="26">
        <f t="shared" si="2"/>
        <v>450</v>
      </c>
      <c r="F12" s="24">
        <f t="shared" si="3"/>
        <v>562.5</v>
      </c>
      <c r="G12" s="27">
        <f t="shared" si="6"/>
        <v>562.5</v>
      </c>
      <c r="H12" s="31">
        <f t="shared" si="4"/>
        <v>16.875</v>
      </c>
      <c r="I12" s="31">
        <f t="shared" si="5"/>
        <v>579.375</v>
      </c>
    </row>
    <row r="13" spans="1:9" x14ac:dyDescent="0.35">
      <c r="A13" s="64" t="s">
        <v>89</v>
      </c>
      <c r="B13" s="24"/>
      <c r="C13" s="25">
        <f t="shared" si="0"/>
        <v>206.25</v>
      </c>
      <c r="D13" s="24">
        <f t="shared" si="1"/>
        <v>288.75</v>
      </c>
      <c r="E13" s="26">
        <f t="shared" si="2"/>
        <v>330</v>
      </c>
      <c r="F13" s="24">
        <f t="shared" si="3"/>
        <v>412.5</v>
      </c>
      <c r="G13" s="27">
        <f t="shared" si="6"/>
        <v>412.5</v>
      </c>
      <c r="H13" s="31">
        <f t="shared" si="4"/>
        <v>12.375</v>
      </c>
      <c r="I13" s="31">
        <f t="shared" si="5"/>
        <v>424.875</v>
      </c>
    </row>
    <row r="14" spans="1:9" x14ac:dyDescent="0.35">
      <c r="A14" s="65" t="s">
        <v>43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5">
      <c r="A15" s="64" t="s">
        <v>90</v>
      </c>
      <c r="B15" s="24"/>
      <c r="C15" s="25">
        <f t="shared" si="0"/>
        <v>206.25</v>
      </c>
      <c r="D15" s="24">
        <f t="shared" si="1"/>
        <v>288.75</v>
      </c>
      <c r="E15" s="26">
        <f t="shared" si="2"/>
        <v>330</v>
      </c>
      <c r="F15" s="24">
        <f t="shared" si="3"/>
        <v>412.5</v>
      </c>
      <c r="G15" s="27">
        <f t="shared" si="6"/>
        <v>412.5</v>
      </c>
      <c r="H15" s="31">
        <f t="shared" si="4"/>
        <v>12.375</v>
      </c>
      <c r="I15" s="31">
        <f t="shared" si="5"/>
        <v>424.875</v>
      </c>
    </row>
    <row r="16" spans="1:9" x14ac:dyDescent="0.35">
      <c r="A16" s="24" t="s">
        <v>45</v>
      </c>
      <c r="B16" s="24"/>
      <c r="C16" s="25">
        <f t="shared" si="0"/>
        <v>206.25</v>
      </c>
      <c r="D16" s="24">
        <f t="shared" si="1"/>
        <v>288.75</v>
      </c>
      <c r="E16" s="26">
        <f t="shared" si="2"/>
        <v>330</v>
      </c>
      <c r="F16" s="24">
        <f t="shared" si="3"/>
        <v>412.5</v>
      </c>
      <c r="G16" s="27">
        <f t="shared" si="6"/>
        <v>412.5</v>
      </c>
      <c r="H16" s="31">
        <f t="shared" si="4"/>
        <v>12.375</v>
      </c>
      <c r="I16" s="31">
        <f t="shared" si="5"/>
        <v>424.875</v>
      </c>
    </row>
    <row r="17" spans="1:9" x14ac:dyDescent="0.35">
      <c r="A17" s="24" t="s">
        <v>26</v>
      </c>
      <c r="B17" s="24"/>
      <c r="C17" s="25">
        <f t="shared" si="0"/>
        <v>150</v>
      </c>
      <c r="D17" s="24">
        <f t="shared" si="1"/>
        <v>210</v>
      </c>
      <c r="E17" s="26">
        <f t="shared" si="2"/>
        <v>240</v>
      </c>
      <c r="F17" s="24">
        <f t="shared" si="3"/>
        <v>300</v>
      </c>
      <c r="G17" s="27">
        <f t="shared" si="6"/>
        <v>300</v>
      </c>
      <c r="H17" s="31">
        <f t="shared" si="4"/>
        <v>9</v>
      </c>
      <c r="I17" s="31">
        <f t="shared" si="5"/>
        <v>309</v>
      </c>
    </row>
    <row r="18" spans="1:9" x14ac:dyDescent="0.35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5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5">
      <c r="A20" s="24" t="s">
        <v>51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5">
      <c r="A21" s="32" t="s">
        <v>52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5">
      <c r="A22" s="33" t="s">
        <v>46</v>
      </c>
      <c r="B22" s="39"/>
      <c r="C22" s="35">
        <f t="shared" si="0"/>
        <v>150</v>
      </c>
      <c r="D22" s="24">
        <f t="shared" si="1"/>
        <v>210</v>
      </c>
      <c r="E22" s="26">
        <f t="shared" si="2"/>
        <v>240</v>
      </c>
      <c r="F22" s="24">
        <f t="shared" si="3"/>
        <v>300</v>
      </c>
      <c r="G22" s="27">
        <f t="shared" si="6"/>
        <v>300</v>
      </c>
      <c r="H22" s="31">
        <f t="shared" si="4"/>
        <v>9</v>
      </c>
      <c r="I22" s="31">
        <f t="shared" si="5"/>
        <v>309</v>
      </c>
    </row>
    <row r="23" spans="1:9" x14ac:dyDescent="0.35">
      <c r="A23" s="33" t="s">
        <v>47</v>
      </c>
      <c r="B23" s="39"/>
      <c r="C23" s="35">
        <f t="shared" si="0"/>
        <v>153.75</v>
      </c>
      <c r="D23" s="24">
        <f t="shared" si="1"/>
        <v>215.25</v>
      </c>
      <c r="E23" s="26">
        <f t="shared" si="2"/>
        <v>246</v>
      </c>
      <c r="F23" s="24">
        <f t="shared" si="3"/>
        <v>307.5</v>
      </c>
      <c r="G23" s="27">
        <f t="shared" si="6"/>
        <v>307.5</v>
      </c>
      <c r="H23" s="31">
        <f t="shared" si="4"/>
        <v>9.2249999999999996</v>
      </c>
      <c r="I23" s="31">
        <f t="shared" si="5"/>
        <v>316.72500000000002</v>
      </c>
    </row>
    <row r="24" spans="1:9" x14ac:dyDescent="0.35">
      <c r="A24" s="33" t="s">
        <v>48</v>
      </c>
      <c r="B24" s="39"/>
      <c r="C24" s="35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5">
      <c r="A25" s="33" t="s">
        <v>49</v>
      </c>
      <c r="B25" s="39"/>
      <c r="C25" s="35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5">
      <c r="A26" s="33" t="s">
        <v>50</v>
      </c>
      <c r="B26" s="39"/>
      <c r="C26" s="35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5">
      <c r="A27" s="33"/>
      <c r="B27" s="39"/>
      <c r="C27" s="35"/>
      <c r="D27" s="24"/>
      <c r="E27" s="26"/>
      <c r="F27" s="24"/>
      <c r="G27" s="30"/>
      <c r="H27" s="31"/>
      <c r="I27" s="31"/>
    </row>
    <row r="28" spans="1:9" x14ac:dyDescent="0.35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5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5">
      <c r="A30" s="32"/>
      <c r="B30" s="28"/>
      <c r="C30" s="55" t="s">
        <v>0</v>
      </c>
      <c r="D30" s="67" t="s">
        <v>1</v>
      </c>
      <c r="E30" s="55" t="s">
        <v>2</v>
      </c>
      <c r="F30" s="55" t="s">
        <v>3</v>
      </c>
      <c r="G30" s="55" t="s">
        <v>4</v>
      </c>
      <c r="H30" s="31" t="s">
        <v>5</v>
      </c>
      <c r="I30" s="31" t="s">
        <v>5</v>
      </c>
    </row>
    <row r="31" spans="1:9" x14ac:dyDescent="0.35">
      <c r="A31" s="33" t="s">
        <v>86</v>
      </c>
      <c r="B31" s="56"/>
      <c r="C31" s="57">
        <f>G31*50%</f>
        <v>225</v>
      </c>
      <c r="D31" s="68">
        <f>G31*70%</f>
        <v>315</v>
      </c>
      <c r="E31" s="58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5">
      <c r="A32" s="33" t="s">
        <v>85</v>
      </c>
      <c r="B32" s="56"/>
      <c r="C32" s="57">
        <f>G32*50%</f>
        <v>226</v>
      </c>
      <c r="D32" s="69">
        <f>G32*70%</f>
        <v>316.39999999999998</v>
      </c>
      <c r="E32" s="58">
        <f>G32*80%</f>
        <v>361.6</v>
      </c>
      <c r="F32" s="33">
        <f>G32*100%</f>
        <v>452</v>
      </c>
      <c r="G32" s="33">
        <v>452</v>
      </c>
      <c r="H32" s="31">
        <f t="shared" si="7"/>
        <v>13.559999999999999</v>
      </c>
      <c r="I32" s="31">
        <f t="shared" si="8"/>
        <v>465.56</v>
      </c>
    </row>
    <row r="33" spans="1:9" x14ac:dyDescent="0.35">
      <c r="A33" s="33" t="s">
        <v>87</v>
      </c>
      <c r="B33" s="56"/>
      <c r="C33" s="57">
        <f t="shared" ref="C33:C49" si="9">G33*50%</f>
        <v>375</v>
      </c>
      <c r="D33" s="69">
        <f t="shared" ref="D33:D49" si="10">G33*70%</f>
        <v>525</v>
      </c>
      <c r="E33" s="58">
        <f t="shared" ref="E33:E49" si="11">G33*80%</f>
        <v>600</v>
      </c>
      <c r="F33" s="33">
        <f t="shared" ref="F33:F53" si="12">G33*100%</f>
        <v>750</v>
      </c>
      <c r="G33" s="62">
        <v>750</v>
      </c>
      <c r="H33" s="31">
        <f t="shared" si="7"/>
        <v>22.5</v>
      </c>
      <c r="I33" s="31">
        <f t="shared" si="8"/>
        <v>772.5</v>
      </c>
    </row>
    <row r="34" spans="1:9" x14ac:dyDescent="0.35">
      <c r="A34" s="33" t="s">
        <v>84</v>
      </c>
      <c r="B34" s="56"/>
      <c r="C34" s="57">
        <f t="shared" si="9"/>
        <v>375</v>
      </c>
      <c r="D34" s="69">
        <f t="shared" si="10"/>
        <v>525</v>
      </c>
      <c r="E34" s="58">
        <f t="shared" si="11"/>
        <v>600</v>
      </c>
      <c r="F34" s="33">
        <f t="shared" si="12"/>
        <v>750</v>
      </c>
      <c r="G34" s="62">
        <v>750</v>
      </c>
      <c r="H34" s="31">
        <f t="shared" si="7"/>
        <v>22.5</v>
      </c>
      <c r="I34" s="31">
        <f t="shared" si="8"/>
        <v>772.5</v>
      </c>
    </row>
    <row r="35" spans="1:9" x14ac:dyDescent="0.35">
      <c r="A35" s="33" t="s">
        <v>41</v>
      </c>
      <c r="B35" s="33"/>
      <c r="C35" s="57">
        <f t="shared" si="9"/>
        <v>375</v>
      </c>
      <c r="D35" s="69">
        <f t="shared" si="10"/>
        <v>525</v>
      </c>
      <c r="E35" s="58">
        <f t="shared" si="11"/>
        <v>600</v>
      </c>
      <c r="F35" s="33">
        <f t="shared" si="12"/>
        <v>750</v>
      </c>
      <c r="G35" s="62">
        <v>750</v>
      </c>
      <c r="H35" s="31">
        <f t="shared" si="7"/>
        <v>22.5</v>
      </c>
      <c r="I35" s="31">
        <f t="shared" si="8"/>
        <v>772.5</v>
      </c>
    </row>
    <row r="36" spans="1:9" x14ac:dyDescent="0.35">
      <c r="A36" s="64" t="s">
        <v>82</v>
      </c>
      <c r="B36" s="33"/>
      <c r="C36" s="57">
        <f t="shared" si="9"/>
        <v>375</v>
      </c>
      <c r="D36" s="69">
        <f t="shared" si="10"/>
        <v>525</v>
      </c>
      <c r="E36" s="58">
        <f t="shared" si="11"/>
        <v>600</v>
      </c>
      <c r="F36" s="33">
        <f t="shared" si="12"/>
        <v>750</v>
      </c>
      <c r="G36" s="62">
        <v>750</v>
      </c>
      <c r="H36" s="31">
        <f t="shared" si="7"/>
        <v>22.5</v>
      </c>
      <c r="I36" s="31">
        <f t="shared" si="8"/>
        <v>772.5</v>
      </c>
    </row>
    <row r="37" spans="1:9" x14ac:dyDescent="0.35">
      <c r="A37" s="64" t="s">
        <v>44</v>
      </c>
      <c r="B37" s="33"/>
      <c r="C37" s="57">
        <f t="shared" si="9"/>
        <v>375</v>
      </c>
      <c r="D37" s="69">
        <f t="shared" si="10"/>
        <v>525</v>
      </c>
      <c r="E37" s="58">
        <f t="shared" si="11"/>
        <v>600</v>
      </c>
      <c r="F37" s="33">
        <f t="shared" si="12"/>
        <v>750</v>
      </c>
      <c r="G37" s="62">
        <v>750</v>
      </c>
      <c r="H37" s="31">
        <f t="shared" si="7"/>
        <v>22.5</v>
      </c>
      <c r="I37" s="31">
        <f t="shared" si="8"/>
        <v>772.5</v>
      </c>
    </row>
    <row r="38" spans="1:9" x14ac:dyDescent="0.35">
      <c r="A38" s="33" t="s">
        <v>88</v>
      </c>
      <c r="B38" s="33"/>
      <c r="C38" s="57">
        <f t="shared" si="9"/>
        <v>375</v>
      </c>
      <c r="D38" s="69">
        <f t="shared" si="10"/>
        <v>525</v>
      </c>
      <c r="E38" s="58">
        <f t="shared" si="11"/>
        <v>600</v>
      </c>
      <c r="F38" s="33">
        <f t="shared" si="12"/>
        <v>750</v>
      </c>
      <c r="G38" s="62">
        <v>750</v>
      </c>
      <c r="H38" s="31">
        <f t="shared" si="7"/>
        <v>22.5</v>
      </c>
      <c r="I38" s="31">
        <f t="shared" si="8"/>
        <v>772.5</v>
      </c>
    </row>
    <row r="39" spans="1:9" x14ac:dyDescent="0.35">
      <c r="A39" s="33" t="s">
        <v>42</v>
      </c>
      <c r="B39" s="33"/>
      <c r="C39" s="57">
        <f t="shared" si="9"/>
        <v>375</v>
      </c>
      <c r="D39" s="69">
        <f t="shared" si="10"/>
        <v>525</v>
      </c>
      <c r="E39" s="58">
        <f t="shared" si="11"/>
        <v>600</v>
      </c>
      <c r="F39" s="33">
        <f t="shared" si="12"/>
        <v>750</v>
      </c>
      <c r="G39" s="62">
        <v>750</v>
      </c>
      <c r="H39" s="31">
        <f t="shared" si="7"/>
        <v>22.5</v>
      </c>
      <c r="I39" s="31">
        <f t="shared" si="8"/>
        <v>772.5</v>
      </c>
    </row>
    <row r="40" spans="1:9" x14ac:dyDescent="0.35">
      <c r="A40" s="64" t="s">
        <v>89</v>
      </c>
      <c r="B40" s="33"/>
      <c r="C40" s="57">
        <f t="shared" si="9"/>
        <v>275</v>
      </c>
      <c r="D40" s="69">
        <f t="shared" si="10"/>
        <v>385</v>
      </c>
      <c r="E40" s="58">
        <f t="shared" si="11"/>
        <v>440</v>
      </c>
      <c r="F40" s="33">
        <f t="shared" si="12"/>
        <v>550</v>
      </c>
      <c r="G40" s="33">
        <v>550</v>
      </c>
      <c r="H40" s="31">
        <f t="shared" si="7"/>
        <v>16.5</v>
      </c>
      <c r="I40" s="31">
        <f t="shared" si="8"/>
        <v>566.5</v>
      </c>
    </row>
    <row r="41" spans="1:9" x14ac:dyDescent="0.35">
      <c r="A41" s="33" t="s">
        <v>43</v>
      </c>
      <c r="B41" s="33"/>
      <c r="C41" s="57">
        <f t="shared" si="9"/>
        <v>275</v>
      </c>
      <c r="D41" s="69">
        <f t="shared" si="10"/>
        <v>385</v>
      </c>
      <c r="E41" s="58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5">
      <c r="A42" s="63" t="s">
        <v>90</v>
      </c>
      <c r="B42" s="33"/>
      <c r="C42" s="57">
        <f t="shared" si="9"/>
        <v>275</v>
      </c>
      <c r="D42" s="69">
        <f t="shared" si="10"/>
        <v>385</v>
      </c>
      <c r="E42" s="58">
        <f t="shared" si="11"/>
        <v>440</v>
      </c>
      <c r="F42" s="33">
        <f t="shared" si="12"/>
        <v>550</v>
      </c>
      <c r="G42" s="33">
        <v>550</v>
      </c>
      <c r="H42" s="31">
        <f t="shared" si="7"/>
        <v>16.5</v>
      </c>
      <c r="I42" s="31">
        <f t="shared" si="8"/>
        <v>566.5</v>
      </c>
    </row>
    <row r="43" spans="1:9" x14ac:dyDescent="0.35">
      <c r="A43" s="33" t="s">
        <v>45</v>
      </c>
      <c r="B43" s="33"/>
      <c r="C43" s="57">
        <f t="shared" si="9"/>
        <v>275</v>
      </c>
      <c r="D43" s="69">
        <f t="shared" si="10"/>
        <v>385</v>
      </c>
      <c r="E43" s="58">
        <f t="shared" si="11"/>
        <v>440</v>
      </c>
      <c r="F43" s="33">
        <f t="shared" si="12"/>
        <v>550</v>
      </c>
      <c r="G43" s="33">
        <v>550</v>
      </c>
      <c r="H43" s="31">
        <f t="shared" si="7"/>
        <v>16.5</v>
      </c>
      <c r="I43" s="31">
        <f t="shared" si="8"/>
        <v>566.5</v>
      </c>
    </row>
    <row r="44" spans="1:9" x14ac:dyDescent="0.35">
      <c r="A44" s="33" t="s">
        <v>26</v>
      </c>
      <c r="B44" s="33"/>
      <c r="C44" s="57">
        <f t="shared" si="9"/>
        <v>200</v>
      </c>
      <c r="D44" s="69">
        <f t="shared" si="10"/>
        <v>280</v>
      </c>
      <c r="E44" s="58">
        <f t="shared" si="11"/>
        <v>320</v>
      </c>
      <c r="F44" s="33">
        <f t="shared" si="12"/>
        <v>400</v>
      </c>
      <c r="G44" s="33">
        <v>400</v>
      </c>
      <c r="H44" s="31">
        <f t="shared" si="7"/>
        <v>12</v>
      </c>
      <c r="I44" s="31">
        <f t="shared" si="8"/>
        <v>412</v>
      </c>
    </row>
    <row r="45" spans="1:9" x14ac:dyDescent="0.35">
      <c r="A45" s="33" t="s">
        <v>25</v>
      </c>
      <c r="B45" s="33"/>
      <c r="C45" s="57">
        <f t="shared" si="9"/>
        <v>150</v>
      </c>
      <c r="D45" s="69">
        <f t="shared" si="10"/>
        <v>210</v>
      </c>
      <c r="E45" s="58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5">
      <c r="A46" s="33" t="s">
        <v>24</v>
      </c>
      <c r="B46" s="33"/>
      <c r="C46" s="57">
        <f t="shared" si="9"/>
        <v>112.5</v>
      </c>
      <c r="D46" s="69">
        <f t="shared" si="10"/>
        <v>157.5</v>
      </c>
      <c r="E46" s="58">
        <f t="shared" si="11"/>
        <v>180</v>
      </c>
      <c r="F46" s="33">
        <f t="shared" si="12"/>
        <v>225</v>
      </c>
      <c r="G46" s="33">
        <v>225</v>
      </c>
      <c r="H46" s="31">
        <f t="shared" si="7"/>
        <v>6.75</v>
      </c>
      <c r="I46" s="31">
        <f t="shared" si="8"/>
        <v>231.75</v>
      </c>
    </row>
    <row r="47" spans="1:9" x14ac:dyDescent="0.35">
      <c r="A47" s="33" t="s">
        <v>51</v>
      </c>
      <c r="B47" s="33"/>
      <c r="C47" s="57">
        <f t="shared" si="9"/>
        <v>375</v>
      </c>
      <c r="D47" s="69">
        <f t="shared" si="10"/>
        <v>525</v>
      </c>
      <c r="E47" s="58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5">
      <c r="A48" s="33" t="s">
        <v>52</v>
      </c>
      <c r="B48" s="33"/>
      <c r="C48" s="57">
        <f t="shared" si="9"/>
        <v>400</v>
      </c>
      <c r="D48" s="69">
        <f t="shared" si="10"/>
        <v>560</v>
      </c>
      <c r="E48" s="58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5">
      <c r="A49" s="33" t="s">
        <v>91</v>
      </c>
      <c r="B49" s="33"/>
      <c r="C49" s="57">
        <f t="shared" si="9"/>
        <v>200</v>
      </c>
      <c r="D49" s="69">
        <f t="shared" si="10"/>
        <v>280</v>
      </c>
      <c r="E49" s="58">
        <f t="shared" si="11"/>
        <v>320</v>
      </c>
      <c r="F49" s="33">
        <f t="shared" si="12"/>
        <v>400</v>
      </c>
      <c r="G49" s="33">
        <v>400</v>
      </c>
      <c r="H49" s="31">
        <f t="shared" si="7"/>
        <v>12</v>
      </c>
      <c r="I49" s="31">
        <f t="shared" si="8"/>
        <v>412</v>
      </c>
    </row>
    <row r="50" spans="1:9" x14ac:dyDescent="0.35">
      <c r="A50" s="34" t="s">
        <v>47</v>
      </c>
      <c r="B50" s="33"/>
      <c r="C50" s="57">
        <f>G50*50%</f>
        <v>205</v>
      </c>
      <c r="D50" s="69">
        <f>G50*70%</f>
        <v>287</v>
      </c>
      <c r="E50" s="58">
        <f>G50*80%</f>
        <v>328</v>
      </c>
      <c r="F50" s="33">
        <f t="shared" si="12"/>
        <v>410</v>
      </c>
      <c r="G50" s="33">
        <v>410</v>
      </c>
      <c r="H50" s="31">
        <f t="shared" si="7"/>
        <v>12.299999999999999</v>
      </c>
      <c r="I50" s="31">
        <f t="shared" si="8"/>
        <v>422.3</v>
      </c>
    </row>
    <row r="51" spans="1:9" x14ac:dyDescent="0.35">
      <c r="A51" s="34" t="s">
        <v>48</v>
      </c>
      <c r="B51" s="40"/>
      <c r="C51" s="57">
        <f>G51*50%</f>
        <v>225</v>
      </c>
      <c r="D51" s="69">
        <f>G51*70%</f>
        <v>315</v>
      </c>
      <c r="E51" s="58">
        <f>G51*80%</f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5">
      <c r="A52" s="34" t="s">
        <v>49</v>
      </c>
      <c r="B52" s="40"/>
      <c r="C52" s="57">
        <f>G52*50%</f>
        <v>250</v>
      </c>
      <c r="D52" s="69">
        <f>G52*70%</f>
        <v>350</v>
      </c>
      <c r="E52" s="58">
        <f>G52*80%</f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5">
      <c r="A53" s="34" t="s">
        <v>50</v>
      </c>
      <c r="B53" s="40"/>
      <c r="C53" s="57">
        <f>G53*50%</f>
        <v>400</v>
      </c>
      <c r="D53" s="69">
        <f>G53*70%</f>
        <v>560</v>
      </c>
      <c r="E53" s="58">
        <f>G53*80%</f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5"/>
  <sheetViews>
    <sheetView tabSelected="1" topLeftCell="A3" zoomScaleNormal="100" workbookViewId="0">
      <selection activeCell="Q14" sqref="Q14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22</v>
      </c>
      <c r="B1" s="16"/>
      <c r="C1" s="16"/>
      <c r="D1" s="16"/>
      <c r="E1" s="16"/>
      <c r="F1" s="16"/>
      <c r="G1" s="16"/>
      <c r="H1" s="16" t="s">
        <v>93</v>
      </c>
      <c r="I1" s="72">
        <f>4.5</f>
        <v>4.5</v>
      </c>
      <c r="J1" s="16">
        <f>1+I1/100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1.175</v>
      </c>
    </row>
    <row r="2" spans="1:23" x14ac:dyDescent="0.35">
      <c r="A2" s="17" t="s">
        <v>32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71">
        <v>3</v>
      </c>
      <c r="L2" s="18" t="s">
        <v>81</v>
      </c>
      <c r="M2" s="18">
        <f>1+K2/100</f>
        <v>1.03</v>
      </c>
      <c r="N2" s="18"/>
      <c r="O2" s="18"/>
      <c r="P2" s="61" t="s">
        <v>5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60">
        <v>1</v>
      </c>
      <c r="D3" s="16">
        <f>1</f>
        <v>1</v>
      </c>
      <c r="E3" s="60">
        <v>1</v>
      </c>
      <c r="F3" s="16">
        <f>1</f>
        <v>1</v>
      </c>
      <c r="G3" s="16" t="s">
        <v>5</v>
      </c>
      <c r="H3" s="60">
        <v>1</v>
      </c>
      <c r="I3" s="74">
        <f>1</f>
        <v>1</v>
      </c>
      <c r="J3" s="16" t="s">
        <v>34</v>
      </c>
      <c r="K3" s="22">
        <f>(100+K2)</f>
        <v>103</v>
      </c>
      <c r="L3" s="60">
        <f>1</f>
        <v>1</v>
      </c>
      <c r="M3" s="16">
        <f>1</f>
        <v>1</v>
      </c>
      <c r="N3" s="60">
        <f>1</f>
        <v>1</v>
      </c>
      <c r="O3" s="16">
        <f>1</f>
        <v>1</v>
      </c>
      <c r="P3" s="16" t="s">
        <v>5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69</v>
      </c>
      <c r="D5" s="48" t="s">
        <v>20</v>
      </c>
      <c r="E5" s="48" t="s">
        <v>19</v>
      </c>
      <c r="F5" s="48" t="s">
        <v>69</v>
      </c>
      <c r="G5" s="48" t="s">
        <v>20</v>
      </c>
      <c r="H5" s="48" t="s">
        <v>19</v>
      </c>
      <c r="I5" s="48" t="s">
        <v>69</v>
      </c>
      <c r="J5" s="48" t="s">
        <v>20</v>
      </c>
      <c r="K5" s="48" t="s">
        <v>19</v>
      </c>
      <c r="L5" s="48" t="s">
        <v>69</v>
      </c>
      <c r="M5" s="48" t="s">
        <v>20</v>
      </c>
      <c r="N5" s="48" t="s">
        <v>19</v>
      </c>
      <c r="O5" s="48" t="s">
        <v>69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33" t="s">
        <v>86</v>
      </c>
      <c r="B6" s="49">
        <f>VALUE(D6*100/$K$3)</f>
        <v>115.16267942583733</v>
      </c>
      <c r="C6" s="49">
        <f>D6-B6</f>
        <v>3.4548803827751158</v>
      </c>
      <c r="D6" s="50">
        <f>(R6+R6*$K$2/100)/$J$1</f>
        <v>118.61755980861244</v>
      </c>
      <c r="E6" s="49">
        <f>VALUE(G6*100/$K$3)</f>
        <v>194.96555023923446</v>
      </c>
      <c r="F6" s="49">
        <f>VALUE(G6*$K$2/$K$3)</f>
        <v>5.8489665071770336</v>
      </c>
      <c r="G6" s="50">
        <f>(S6+S6*$K$2/100)/$J$1</f>
        <v>200.8145167464115</v>
      </c>
      <c r="H6" s="51">
        <f>VALUE(J6*100/$K$3)</f>
        <v>259.52153110047851</v>
      </c>
      <c r="I6" s="51">
        <f>VALUE(J6*$K$2/$K$3)</f>
        <v>7.7856459330143553</v>
      </c>
      <c r="J6" s="50">
        <f>(T6+T6*$K$2/100)/$J$1</f>
        <v>267.30717703349285</v>
      </c>
      <c r="K6" s="51">
        <f>VALUE(M6*100/$K$3)</f>
        <v>323.91531100478471</v>
      </c>
      <c r="L6" s="51">
        <f>VALUE(M6*$K$2/$K$3)</f>
        <v>9.7174593301435426</v>
      </c>
      <c r="M6" s="50">
        <f>(U6+U6*$K$2/100)/$J$1</f>
        <v>333.6327703349283</v>
      </c>
      <c r="N6" s="52">
        <f>VALUE(P6*100/$K$3)</f>
        <v>381.17224880382776</v>
      </c>
      <c r="O6" s="52">
        <f>VALUE(P6*$K$2/$K$3)</f>
        <v>11.435167464114832</v>
      </c>
      <c r="P6" s="50">
        <f>(V6+V6*$K$2/100)/$J$1</f>
        <v>392.6074162679426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398.32499999999999</v>
      </c>
      <c r="W6" s="27">
        <f>W31*0.75</f>
        <v>339</v>
      </c>
    </row>
    <row r="7" spans="1:23" ht="12" customHeight="1" x14ac:dyDescent="0.35">
      <c r="A7" s="46" t="s">
        <v>55</v>
      </c>
      <c r="B7" s="49">
        <f t="shared" ref="B7:B28" si="0">VALUE(D7*100/$K$3)</f>
        <v>115.16267942583733</v>
      </c>
      <c r="C7" s="49">
        <f t="shared" ref="C7:C28" si="1">D7-B7</f>
        <v>3.4548803827751158</v>
      </c>
      <c r="D7" s="50">
        <f t="shared" ref="D7:D28" si="2">(R7+R7*$K$2/100)/$J$1</f>
        <v>118.61755980861244</v>
      </c>
      <c r="E7" s="49">
        <f t="shared" ref="E7:E28" si="3">VALUE(G7*100/$K$3)</f>
        <v>194.96555023923446</v>
      </c>
      <c r="F7" s="49">
        <f t="shared" ref="F7:F28" si="4">VALUE(G7*$K$2/$K$3)</f>
        <v>5.8489665071770336</v>
      </c>
      <c r="G7" s="50">
        <f t="shared" ref="G7:G28" si="5">(S7+S7*$K$2/100)/$J$1</f>
        <v>200.8145167464115</v>
      </c>
      <c r="H7" s="51">
        <f t="shared" ref="H7:H28" si="6">VALUE(J7*100/$K$3)</f>
        <v>259.52153110047851</v>
      </c>
      <c r="I7" s="51">
        <f t="shared" ref="I7:I28" si="7">VALUE(J7*$K$2/$K$3)</f>
        <v>7.7856459330143553</v>
      </c>
      <c r="J7" s="50">
        <f t="shared" ref="J7:J28" si="8">(T7+T7*$K$2/100)/$J$1</f>
        <v>267.30717703349285</v>
      </c>
      <c r="K7" s="51">
        <f t="shared" ref="K7:K28" si="9">VALUE(M7*100/$K$3)</f>
        <v>323.91531100478471</v>
      </c>
      <c r="L7" s="51">
        <f t="shared" ref="L7:L28" si="10">VALUE(M7*$K$2/$K$3)</f>
        <v>9.7174593301435426</v>
      </c>
      <c r="M7" s="50">
        <f t="shared" ref="M7:M28" si="11">(U7+U7*$K$2/100)/$J$1</f>
        <v>333.6327703349283</v>
      </c>
      <c r="N7" s="52">
        <f t="shared" ref="N7:N28" si="12">VALUE(P7*100/$K$3)</f>
        <v>381.17224880382776</v>
      </c>
      <c r="O7" s="52">
        <f t="shared" ref="O7:O28" si="13">VALUE(P7*$K$2/$K$3)</f>
        <v>11.435167464114832</v>
      </c>
      <c r="P7" s="50">
        <f t="shared" ref="P7:P28" si="14">(V7+V7*$K$2/100)/$J$1</f>
        <v>392.6074162679426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398.32499999999999</v>
      </c>
      <c r="W7" s="27">
        <f t="shared" ref="W7:W28" si="20">W32*0.75</f>
        <v>339</v>
      </c>
    </row>
    <row r="8" spans="1:23" ht="12" customHeight="1" x14ac:dyDescent="0.35">
      <c r="A8" s="66" t="s">
        <v>85</v>
      </c>
      <c r="B8" s="49">
        <f t="shared" si="0"/>
        <v>191.0885167464115</v>
      </c>
      <c r="C8" s="49">
        <f t="shared" si="1"/>
        <v>5.7326555023923333</v>
      </c>
      <c r="D8" s="50">
        <f t="shared" si="2"/>
        <v>196.82117224880383</v>
      </c>
      <c r="E8" s="49">
        <f t="shared" si="3"/>
        <v>323.5047846889953</v>
      </c>
      <c r="F8" s="49">
        <f t="shared" si="4"/>
        <v>9.7051435406698587</v>
      </c>
      <c r="G8" s="50">
        <f t="shared" si="5"/>
        <v>333.20992822966514</v>
      </c>
      <c r="H8" s="51">
        <f t="shared" si="6"/>
        <v>430.62200956937801</v>
      </c>
      <c r="I8" s="51">
        <f t="shared" si="7"/>
        <v>12.918660287081341</v>
      </c>
      <c r="J8" s="50">
        <f t="shared" si="8"/>
        <v>443.54066985645937</v>
      </c>
      <c r="K8" s="51">
        <f t="shared" si="9"/>
        <v>537.47009569377997</v>
      </c>
      <c r="L8" s="51">
        <f t="shared" si="10"/>
        <v>16.124102870813399</v>
      </c>
      <c r="M8" s="50">
        <f t="shared" si="11"/>
        <v>553.59419856459328</v>
      </c>
      <c r="N8" s="52">
        <f t="shared" si="12"/>
        <v>632.47607655502395</v>
      </c>
      <c r="O8" s="52">
        <f t="shared" si="13"/>
        <v>18.974282296650721</v>
      </c>
      <c r="P8" s="50">
        <f t="shared" si="14"/>
        <v>651.45035885167465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6" t="s">
        <v>56</v>
      </c>
      <c r="B9" s="49">
        <f t="shared" si="0"/>
        <v>191.0885167464115</v>
      </c>
      <c r="C9" s="49">
        <f t="shared" si="1"/>
        <v>5.7326555023923333</v>
      </c>
      <c r="D9" s="50">
        <f t="shared" si="2"/>
        <v>196.82117224880383</v>
      </c>
      <c r="E9" s="49">
        <f t="shared" si="3"/>
        <v>323.5047846889953</v>
      </c>
      <c r="F9" s="49">
        <f t="shared" si="4"/>
        <v>9.7051435406698587</v>
      </c>
      <c r="G9" s="50">
        <f t="shared" si="5"/>
        <v>333.20992822966514</v>
      </c>
      <c r="H9" s="51">
        <f t="shared" si="6"/>
        <v>430.62200956937801</v>
      </c>
      <c r="I9" s="51">
        <f t="shared" si="7"/>
        <v>12.918660287081341</v>
      </c>
      <c r="J9" s="50">
        <f t="shared" si="8"/>
        <v>443.54066985645937</v>
      </c>
      <c r="K9" s="51">
        <f t="shared" si="9"/>
        <v>537.47009569377997</v>
      </c>
      <c r="L9" s="51">
        <f t="shared" si="10"/>
        <v>16.124102870813399</v>
      </c>
      <c r="M9" s="50">
        <f t="shared" si="11"/>
        <v>553.59419856459328</v>
      </c>
      <c r="N9" s="52">
        <f t="shared" si="12"/>
        <v>632.47607655502395</v>
      </c>
      <c r="O9" s="52">
        <f t="shared" si="13"/>
        <v>18.974282296650721</v>
      </c>
      <c r="P9" s="50">
        <f t="shared" si="14"/>
        <v>651.45035885167465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6" t="s">
        <v>57</v>
      </c>
      <c r="B10" s="49">
        <f t="shared" si="0"/>
        <v>191.0885167464115</v>
      </c>
      <c r="C10" s="49">
        <f t="shared" si="1"/>
        <v>5.7326555023923333</v>
      </c>
      <c r="D10" s="50">
        <f t="shared" si="2"/>
        <v>196.82117224880383</v>
      </c>
      <c r="E10" s="49">
        <f t="shared" si="3"/>
        <v>323.5047846889953</v>
      </c>
      <c r="F10" s="49">
        <f t="shared" si="4"/>
        <v>9.7051435406698587</v>
      </c>
      <c r="G10" s="50">
        <f t="shared" si="5"/>
        <v>333.20992822966514</v>
      </c>
      <c r="H10" s="51">
        <f t="shared" si="6"/>
        <v>430.62200956937801</v>
      </c>
      <c r="I10" s="51">
        <f t="shared" si="7"/>
        <v>12.918660287081341</v>
      </c>
      <c r="J10" s="50">
        <f t="shared" si="8"/>
        <v>443.54066985645937</v>
      </c>
      <c r="K10" s="51">
        <f t="shared" si="9"/>
        <v>537.47009569377997</v>
      </c>
      <c r="L10" s="51">
        <f t="shared" si="10"/>
        <v>16.124102870813399</v>
      </c>
      <c r="M10" s="50">
        <f t="shared" si="11"/>
        <v>553.59419856459328</v>
      </c>
      <c r="N10" s="52">
        <f t="shared" si="12"/>
        <v>632.47607655502395</v>
      </c>
      <c r="O10" s="52">
        <f t="shared" si="13"/>
        <v>18.974282296650721</v>
      </c>
      <c r="P10" s="50">
        <f t="shared" si="14"/>
        <v>651.45035885167465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6" t="s">
        <v>58</v>
      </c>
      <c r="B11" s="49">
        <f t="shared" si="0"/>
        <v>191.0885167464115</v>
      </c>
      <c r="C11" s="49">
        <f t="shared" si="1"/>
        <v>5.7326555023923333</v>
      </c>
      <c r="D11" s="50">
        <f t="shared" si="2"/>
        <v>196.82117224880383</v>
      </c>
      <c r="E11" s="49">
        <f t="shared" si="3"/>
        <v>323.5047846889953</v>
      </c>
      <c r="F11" s="49">
        <f t="shared" si="4"/>
        <v>9.7051435406698587</v>
      </c>
      <c r="G11" s="50">
        <f t="shared" si="5"/>
        <v>333.20992822966514</v>
      </c>
      <c r="H11" s="51">
        <f t="shared" si="6"/>
        <v>430.62200956937801</v>
      </c>
      <c r="I11" s="51">
        <f t="shared" si="7"/>
        <v>12.918660287081341</v>
      </c>
      <c r="J11" s="50">
        <f t="shared" si="8"/>
        <v>443.54066985645937</v>
      </c>
      <c r="K11" s="51">
        <f t="shared" si="9"/>
        <v>537.47009569377997</v>
      </c>
      <c r="L11" s="51">
        <f t="shared" si="10"/>
        <v>16.124102870813399</v>
      </c>
      <c r="M11" s="50">
        <f t="shared" si="11"/>
        <v>553.59419856459328</v>
      </c>
      <c r="N11" s="52">
        <f t="shared" si="12"/>
        <v>632.47607655502395</v>
      </c>
      <c r="O11" s="52">
        <f t="shared" si="13"/>
        <v>18.974282296650721</v>
      </c>
      <c r="P11" s="50">
        <f t="shared" si="14"/>
        <v>651.45035885167465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6" t="s">
        <v>60</v>
      </c>
      <c r="B12" s="49">
        <f t="shared" si="0"/>
        <v>191.0885167464115</v>
      </c>
      <c r="C12" s="49">
        <f t="shared" si="1"/>
        <v>5.7326555023923333</v>
      </c>
      <c r="D12" s="50">
        <f t="shared" si="2"/>
        <v>196.82117224880383</v>
      </c>
      <c r="E12" s="49">
        <f t="shared" si="3"/>
        <v>323.5047846889953</v>
      </c>
      <c r="F12" s="49">
        <f t="shared" si="4"/>
        <v>9.7051435406698587</v>
      </c>
      <c r="G12" s="50">
        <f t="shared" si="5"/>
        <v>333.20992822966514</v>
      </c>
      <c r="H12" s="51">
        <f t="shared" si="6"/>
        <v>430.62200956937801</v>
      </c>
      <c r="I12" s="51">
        <f t="shared" si="7"/>
        <v>12.918660287081341</v>
      </c>
      <c r="J12" s="50">
        <f t="shared" si="8"/>
        <v>443.54066985645937</v>
      </c>
      <c r="K12" s="51">
        <f t="shared" si="9"/>
        <v>537.47009569377997</v>
      </c>
      <c r="L12" s="51">
        <f t="shared" si="10"/>
        <v>16.124102870813399</v>
      </c>
      <c r="M12" s="50">
        <f t="shared" si="11"/>
        <v>553.59419856459328</v>
      </c>
      <c r="N12" s="52">
        <f t="shared" si="12"/>
        <v>632.47607655502395</v>
      </c>
      <c r="O12" s="52">
        <f t="shared" si="13"/>
        <v>18.974282296650721</v>
      </c>
      <c r="P12" s="50">
        <f t="shared" si="14"/>
        <v>651.45035885167465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6" t="s">
        <v>59</v>
      </c>
      <c r="B13" s="49">
        <f t="shared" si="0"/>
        <v>191.0885167464115</v>
      </c>
      <c r="C13" s="49">
        <f t="shared" si="1"/>
        <v>5.7326555023923333</v>
      </c>
      <c r="D13" s="50">
        <f t="shared" si="2"/>
        <v>196.82117224880383</v>
      </c>
      <c r="E13" s="49">
        <f t="shared" si="3"/>
        <v>323.5047846889953</v>
      </c>
      <c r="F13" s="49">
        <f t="shared" si="4"/>
        <v>9.7051435406698587</v>
      </c>
      <c r="G13" s="50">
        <f t="shared" si="5"/>
        <v>333.20992822966514</v>
      </c>
      <c r="H13" s="51">
        <f t="shared" si="6"/>
        <v>430.62200956937801</v>
      </c>
      <c r="I13" s="51">
        <f t="shared" si="7"/>
        <v>12.918660287081341</v>
      </c>
      <c r="J13" s="50">
        <f t="shared" si="8"/>
        <v>443.54066985645937</v>
      </c>
      <c r="K13" s="51">
        <f t="shared" si="9"/>
        <v>537.47009569377997</v>
      </c>
      <c r="L13" s="51">
        <f t="shared" si="10"/>
        <v>16.124102870813399</v>
      </c>
      <c r="M13" s="50">
        <f t="shared" si="11"/>
        <v>553.59419856459328</v>
      </c>
      <c r="N13" s="52">
        <f t="shared" si="12"/>
        <v>632.47607655502395</v>
      </c>
      <c r="O13" s="52">
        <f t="shared" si="13"/>
        <v>18.974282296650721</v>
      </c>
      <c r="P13" s="50">
        <f t="shared" si="14"/>
        <v>651.45035885167465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6" t="s">
        <v>61</v>
      </c>
      <c r="B14" s="49">
        <f t="shared" si="0"/>
        <v>191.0885167464115</v>
      </c>
      <c r="C14" s="49">
        <f t="shared" si="1"/>
        <v>5.7326555023923333</v>
      </c>
      <c r="D14" s="50">
        <f t="shared" si="2"/>
        <v>196.82117224880383</v>
      </c>
      <c r="E14" s="49">
        <f t="shared" si="3"/>
        <v>323.5047846889953</v>
      </c>
      <c r="F14" s="49">
        <f t="shared" si="4"/>
        <v>9.7051435406698587</v>
      </c>
      <c r="G14" s="50">
        <f t="shared" si="5"/>
        <v>333.20992822966514</v>
      </c>
      <c r="H14" s="51">
        <f t="shared" si="6"/>
        <v>430.62200956937801</v>
      </c>
      <c r="I14" s="51">
        <f t="shared" si="7"/>
        <v>12.918660287081341</v>
      </c>
      <c r="J14" s="50">
        <f t="shared" si="8"/>
        <v>443.54066985645937</v>
      </c>
      <c r="K14" s="51">
        <f t="shared" si="9"/>
        <v>537.47009569377997</v>
      </c>
      <c r="L14" s="51">
        <f t="shared" si="10"/>
        <v>16.124102870813399</v>
      </c>
      <c r="M14" s="50">
        <f t="shared" si="11"/>
        <v>553.59419856459328</v>
      </c>
      <c r="N14" s="52">
        <f t="shared" si="12"/>
        <v>632.47607655502395</v>
      </c>
      <c r="O14" s="52">
        <f t="shared" si="13"/>
        <v>18.974282296650721</v>
      </c>
      <c r="P14" s="50">
        <f t="shared" si="14"/>
        <v>651.45035885167465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6" t="s">
        <v>62</v>
      </c>
      <c r="B15" s="49">
        <f t="shared" si="0"/>
        <v>140.13157894736844</v>
      </c>
      <c r="C15" s="49">
        <f t="shared" si="1"/>
        <v>4.2039473684210407</v>
      </c>
      <c r="D15" s="50">
        <f t="shared" si="2"/>
        <v>144.33552631578948</v>
      </c>
      <c r="E15" s="49">
        <f t="shared" si="3"/>
        <v>237.23684210526318</v>
      </c>
      <c r="F15" s="49">
        <f t="shared" si="4"/>
        <v>7.117105263157895</v>
      </c>
      <c r="G15" s="50">
        <f t="shared" si="5"/>
        <v>244.35394736842107</v>
      </c>
      <c r="H15" s="51">
        <f t="shared" si="6"/>
        <v>315.78947368421052</v>
      </c>
      <c r="I15" s="51">
        <f t="shared" si="7"/>
        <v>9.473684210526315</v>
      </c>
      <c r="J15" s="50">
        <f t="shared" si="8"/>
        <v>325.26315789473682</v>
      </c>
      <c r="K15" s="51">
        <f t="shared" si="9"/>
        <v>394.14473684210532</v>
      </c>
      <c r="L15" s="51">
        <f t="shared" si="10"/>
        <v>11.82434210526316</v>
      </c>
      <c r="M15" s="50">
        <f t="shared" si="11"/>
        <v>405.96907894736847</v>
      </c>
      <c r="N15" s="52">
        <f t="shared" si="12"/>
        <v>463.81578947368422</v>
      </c>
      <c r="O15" s="52">
        <f t="shared" si="13"/>
        <v>13.914473684210526</v>
      </c>
      <c r="P15" s="50">
        <f t="shared" si="14"/>
        <v>477.73026315789474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6" t="s">
        <v>63</v>
      </c>
      <c r="B16" s="49">
        <f t="shared" si="0"/>
        <v>140.13157894736844</v>
      </c>
      <c r="C16" s="49">
        <f t="shared" si="1"/>
        <v>4.2039473684210407</v>
      </c>
      <c r="D16" s="50">
        <f t="shared" si="2"/>
        <v>144.33552631578948</v>
      </c>
      <c r="E16" s="49">
        <f t="shared" si="3"/>
        <v>237.23684210526318</v>
      </c>
      <c r="F16" s="49">
        <f t="shared" si="4"/>
        <v>7.117105263157895</v>
      </c>
      <c r="G16" s="50">
        <f t="shared" si="5"/>
        <v>244.35394736842107</v>
      </c>
      <c r="H16" s="51">
        <f t="shared" si="6"/>
        <v>315.78947368421052</v>
      </c>
      <c r="I16" s="51">
        <f t="shared" si="7"/>
        <v>9.473684210526315</v>
      </c>
      <c r="J16" s="50">
        <f t="shared" si="8"/>
        <v>325.26315789473682</v>
      </c>
      <c r="K16" s="51">
        <f t="shared" si="9"/>
        <v>394.14473684210532</v>
      </c>
      <c r="L16" s="51">
        <f t="shared" si="10"/>
        <v>11.82434210526316</v>
      </c>
      <c r="M16" s="50">
        <f t="shared" si="11"/>
        <v>405.96907894736847</v>
      </c>
      <c r="N16" s="52">
        <f t="shared" si="12"/>
        <v>463.81578947368422</v>
      </c>
      <c r="O16" s="52">
        <f t="shared" si="13"/>
        <v>13.914473684210526</v>
      </c>
      <c r="P16" s="50">
        <f t="shared" si="14"/>
        <v>477.73026315789474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484.6875</v>
      </c>
      <c r="W16" s="27">
        <f t="shared" si="20"/>
        <v>412.5</v>
      </c>
    </row>
    <row r="17" spans="1:25" ht="11.25" customHeight="1" x14ac:dyDescent="0.35">
      <c r="A17" s="46" t="s">
        <v>64</v>
      </c>
      <c r="B17" s="49">
        <f t="shared" si="0"/>
        <v>140.13157894736844</v>
      </c>
      <c r="C17" s="49">
        <f t="shared" si="1"/>
        <v>4.2039473684210407</v>
      </c>
      <c r="D17" s="50">
        <f t="shared" si="2"/>
        <v>144.33552631578948</v>
      </c>
      <c r="E17" s="49">
        <f t="shared" si="3"/>
        <v>237.23684210526318</v>
      </c>
      <c r="F17" s="49">
        <f t="shared" si="4"/>
        <v>7.117105263157895</v>
      </c>
      <c r="G17" s="50">
        <f t="shared" si="5"/>
        <v>244.35394736842107</v>
      </c>
      <c r="H17" s="51">
        <f t="shared" si="6"/>
        <v>315.78947368421052</v>
      </c>
      <c r="I17" s="51">
        <f t="shared" si="7"/>
        <v>9.473684210526315</v>
      </c>
      <c r="J17" s="50">
        <f t="shared" si="8"/>
        <v>325.26315789473682</v>
      </c>
      <c r="K17" s="51">
        <f t="shared" si="9"/>
        <v>394.14473684210532</v>
      </c>
      <c r="L17" s="51">
        <f t="shared" si="10"/>
        <v>11.82434210526316</v>
      </c>
      <c r="M17" s="50">
        <f t="shared" si="11"/>
        <v>405.96907894736847</v>
      </c>
      <c r="N17" s="52">
        <f t="shared" si="12"/>
        <v>463.81578947368422</v>
      </c>
      <c r="O17" s="52">
        <f t="shared" si="13"/>
        <v>13.914473684210526</v>
      </c>
      <c r="P17" s="50">
        <f t="shared" si="14"/>
        <v>477.73026315789474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484.6875</v>
      </c>
      <c r="W17" s="27">
        <f t="shared" si="20"/>
        <v>412.5</v>
      </c>
    </row>
    <row r="18" spans="1:25" x14ac:dyDescent="0.35">
      <c r="A18" s="46" t="s">
        <v>65</v>
      </c>
      <c r="B18" s="49">
        <f t="shared" si="0"/>
        <v>140.13157894736844</v>
      </c>
      <c r="C18" s="49">
        <f t="shared" si="1"/>
        <v>4.2039473684210407</v>
      </c>
      <c r="D18" s="50">
        <f t="shared" si="2"/>
        <v>144.33552631578948</v>
      </c>
      <c r="E18" s="49">
        <f t="shared" si="3"/>
        <v>237.23684210526318</v>
      </c>
      <c r="F18" s="49">
        <f t="shared" si="4"/>
        <v>7.117105263157895</v>
      </c>
      <c r="G18" s="50">
        <f t="shared" si="5"/>
        <v>244.35394736842107</v>
      </c>
      <c r="H18" s="51">
        <f t="shared" si="6"/>
        <v>315.78947368421052</v>
      </c>
      <c r="I18" s="51">
        <f t="shared" si="7"/>
        <v>9.473684210526315</v>
      </c>
      <c r="J18" s="50">
        <f t="shared" si="8"/>
        <v>325.26315789473682</v>
      </c>
      <c r="K18" s="51">
        <f t="shared" si="9"/>
        <v>394.14473684210532</v>
      </c>
      <c r="L18" s="51">
        <f t="shared" si="10"/>
        <v>11.82434210526316</v>
      </c>
      <c r="M18" s="50">
        <f t="shared" si="11"/>
        <v>405.96907894736847</v>
      </c>
      <c r="N18" s="52">
        <f t="shared" si="12"/>
        <v>463.81578947368422</v>
      </c>
      <c r="O18" s="52">
        <f t="shared" si="13"/>
        <v>13.914473684210526</v>
      </c>
      <c r="P18" s="50">
        <f t="shared" si="14"/>
        <v>477.73026315789474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484.6875</v>
      </c>
      <c r="W18" s="27">
        <f t="shared" si="20"/>
        <v>412.5</v>
      </c>
    </row>
    <row r="19" spans="1:25" x14ac:dyDescent="0.35">
      <c r="A19" s="46" t="s">
        <v>28</v>
      </c>
      <c r="B19" s="49">
        <f t="shared" si="0"/>
        <v>101.91387559808614</v>
      </c>
      <c r="C19" s="49">
        <f t="shared" si="1"/>
        <v>3.0574162679425712</v>
      </c>
      <c r="D19" s="50">
        <f t="shared" si="2"/>
        <v>104.97129186602871</v>
      </c>
      <c r="E19" s="49">
        <f t="shared" si="3"/>
        <v>172.5358851674641</v>
      </c>
      <c r="F19" s="49">
        <f t="shared" si="4"/>
        <v>5.1760765550239229</v>
      </c>
      <c r="G19" s="50">
        <f t="shared" si="5"/>
        <v>177.71196172248801</v>
      </c>
      <c r="H19" s="51">
        <f t="shared" si="6"/>
        <v>229.66507177033495</v>
      </c>
      <c r="I19" s="51">
        <f t="shared" si="7"/>
        <v>6.8899521531100483</v>
      </c>
      <c r="J19" s="50">
        <f t="shared" si="8"/>
        <v>236.55502392344499</v>
      </c>
      <c r="K19" s="51">
        <f t="shared" si="9"/>
        <v>286.6507177033493</v>
      </c>
      <c r="L19" s="51">
        <f t="shared" si="10"/>
        <v>8.5995215311004802</v>
      </c>
      <c r="M19" s="50">
        <f t="shared" si="11"/>
        <v>295.25023923444979</v>
      </c>
      <c r="N19" s="52">
        <f t="shared" si="12"/>
        <v>337.32057416267946</v>
      </c>
      <c r="O19" s="52">
        <f t="shared" si="13"/>
        <v>10.119617224880383</v>
      </c>
      <c r="P19" s="50">
        <f t="shared" si="14"/>
        <v>347.44019138755982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352.5</v>
      </c>
      <c r="W19" s="27">
        <f t="shared" si="20"/>
        <v>300</v>
      </c>
    </row>
    <row r="20" spans="1:25" x14ac:dyDescent="0.35">
      <c r="A20" s="46" t="s">
        <v>29</v>
      </c>
      <c r="B20" s="49">
        <f t="shared" si="0"/>
        <v>76.435406698564591</v>
      </c>
      <c r="C20" s="49">
        <f t="shared" si="1"/>
        <v>2.293062200956939</v>
      </c>
      <c r="D20" s="50">
        <f t="shared" si="2"/>
        <v>78.72846889952153</v>
      </c>
      <c r="E20" s="49">
        <f t="shared" si="3"/>
        <v>129.4019138755981</v>
      </c>
      <c r="F20" s="49">
        <f t="shared" si="4"/>
        <v>3.8820574162679433</v>
      </c>
      <c r="G20" s="50">
        <f t="shared" si="5"/>
        <v>133.28397129186604</v>
      </c>
      <c r="H20" s="51">
        <f t="shared" si="6"/>
        <v>172.2488038277512</v>
      </c>
      <c r="I20" s="51">
        <f t="shared" si="7"/>
        <v>5.1674641148325362</v>
      </c>
      <c r="J20" s="50">
        <f t="shared" si="8"/>
        <v>177.41626794258374</v>
      </c>
      <c r="K20" s="51">
        <f t="shared" si="9"/>
        <v>214.98803827751198</v>
      </c>
      <c r="L20" s="51">
        <f t="shared" si="10"/>
        <v>6.4496411483253597</v>
      </c>
      <c r="M20" s="50">
        <f t="shared" si="11"/>
        <v>221.43767942583736</v>
      </c>
      <c r="N20" s="52">
        <f t="shared" si="12"/>
        <v>252.99043062200957</v>
      </c>
      <c r="O20" s="52">
        <f t="shared" si="13"/>
        <v>7.589712918660287</v>
      </c>
      <c r="P20" s="50">
        <f t="shared" si="14"/>
        <v>260.58014354066984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264.375</v>
      </c>
      <c r="W20" s="27">
        <f t="shared" si="20"/>
        <v>225</v>
      </c>
    </row>
    <row r="21" spans="1:25" x14ac:dyDescent="0.35">
      <c r="A21" s="46" t="s">
        <v>30</v>
      </c>
      <c r="B21" s="49">
        <f t="shared" si="0"/>
        <v>57.326555023923454</v>
      </c>
      <c r="C21" s="49">
        <f t="shared" si="1"/>
        <v>1.7197966507176972</v>
      </c>
      <c r="D21" s="50">
        <f t="shared" si="2"/>
        <v>59.046351674641151</v>
      </c>
      <c r="E21" s="49">
        <f t="shared" si="3"/>
        <v>97.051435406698573</v>
      </c>
      <c r="F21" s="49">
        <f t="shared" si="4"/>
        <v>2.9115430622009573</v>
      </c>
      <c r="G21" s="50">
        <f t="shared" si="5"/>
        <v>99.962978468899536</v>
      </c>
      <c r="H21" s="51">
        <f t="shared" si="6"/>
        <v>129.18660287081343</v>
      </c>
      <c r="I21" s="51">
        <f t="shared" si="7"/>
        <v>3.8755980861244028</v>
      </c>
      <c r="J21" s="50">
        <f t="shared" si="8"/>
        <v>133.06220095693783</v>
      </c>
      <c r="K21" s="51">
        <f t="shared" si="9"/>
        <v>161.241028708134</v>
      </c>
      <c r="L21" s="51">
        <f t="shared" si="10"/>
        <v>4.83723086124402</v>
      </c>
      <c r="M21" s="50">
        <f t="shared" si="11"/>
        <v>166.07825956937802</v>
      </c>
      <c r="N21" s="52">
        <f t="shared" si="12"/>
        <v>189.74282296650719</v>
      </c>
      <c r="O21" s="52">
        <f t="shared" si="13"/>
        <v>5.6922846889952154</v>
      </c>
      <c r="P21" s="50">
        <f t="shared" si="14"/>
        <v>195.43510765550241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198.28125</v>
      </c>
      <c r="W21" s="27">
        <f t="shared" si="20"/>
        <v>168.75</v>
      </c>
    </row>
    <row r="22" spans="1:25" x14ac:dyDescent="0.35">
      <c r="A22" s="46" t="s">
        <v>66</v>
      </c>
      <c r="B22" s="49">
        <f t="shared" si="0"/>
        <v>191.0885167464115</v>
      </c>
      <c r="C22" s="49">
        <f t="shared" si="1"/>
        <v>5.7326555023923333</v>
      </c>
      <c r="D22" s="50">
        <f t="shared" si="2"/>
        <v>196.82117224880383</v>
      </c>
      <c r="E22" s="49">
        <f t="shared" si="3"/>
        <v>323.5047846889953</v>
      </c>
      <c r="F22" s="49">
        <f t="shared" si="4"/>
        <v>9.7051435406698587</v>
      </c>
      <c r="G22" s="50">
        <f t="shared" si="5"/>
        <v>333.20992822966514</v>
      </c>
      <c r="H22" s="51">
        <f t="shared" si="6"/>
        <v>430.62200956937801</v>
      </c>
      <c r="I22" s="51">
        <f t="shared" si="7"/>
        <v>12.918660287081341</v>
      </c>
      <c r="J22" s="50">
        <f t="shared" si="8"/>
        <v>443.54066985645937</v>
      </c>
      <c r="K22" s="51">
        <f t="shared" si="9"/>
        <v>537.47009569377997</v>
      </c>
      <c r="L22" s="51">
        <f t="shared" si="10"/>
        <v>16.124102870813399</v>
      </c>
      <c r="M22" s="50">
        <f t="shared" si="11"/>
        <v>553.59419856459328</v>
      </c>
      <c r="N22" s="52">
        <f t="shared" si="12"/>
        <v>632.47607655502395</v>
      </c>
      <c r="O22" s="52">
        <f t="shared" si="13"/>
        <v>18.974282296650721</v>
      </c>
      <c r="P22" s="50">
        <f t="shared" si="14"/>
        <v>651.45035885167465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660.9375</v>
      </c>
      <c r="W22" s="27">
        <f t="shared" si="20"/>
        <v>562.5</v>
      </c>
    </row>
    <row r="23" spans="1:25" x14ac:dyDescent="0.35">
      <c r="A23" s="46" t="s">
        <v>31</v>
      </c>
      <c r="B23" s="49">
        <f t="shared" si="0"/>
        <v>203.82775119617227</v>
      </c>
      <c r="C23" s="49">
        <f t="shared" si="1"/>
        <v>6.1148325358851423</v>
      </c>
      <c r="D23" s="50">
        <f t="shared" si="2"/>
        <v>209.94258373205741</v>
      </c>
      <c r="E23" s="49">
        <f t="shared" si="3"/>
        <v>345.0717703349282</v>
      </c>
      <c r="F23" s="49">
        <f t="shared" si="4"/>
        <v>10.352153110047846</v>
      </c>
      <c r="G23" s="50">
        <f t="shared" si="5"/>
        <v>355.42392344497603</v>
      </c>
      <c r="H23" s="51">
        <f t="shared" si="6"/>
        <v>459.33014354066989</v>
      </c>
      <c r="I23" s="51">
        <f t="shared" si="7"/>
        <v>13.779904306220097</v>
      </c>
      <c r="J23" s="50">
        <f t="shared" si="8"/>
        <v>473.11004784688998</v>
      </c>
      <c r="K23" s="51">
        <f t="shared" si="9"/>
        <v>573.3014354066986</v>
      </c>
      <c r="L23" s="51">
        <f t="shared" si="10"/>
        <v>17.19904306220096</v>
      </c>
      <c r="M23" s="50">
        <f t="shared" si="11"/>
        <v>590.50047846889959</v>
      </c>
      <c r="N23" s="52">
        <f t="shared" si="12"/>
        <v>674.64114832535893</v>
      </c>
      <c r="O23" s="52">
        <f t="shared" si="13"/>
        <v>20.239234449760765</v>
      </c>
      <c r="P23" s="50">
        <f t="shared" si="14"/>
        <v>694.88038277511964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705</v>
      </c>
      <c r="W23" s="27">
        <f t="shared" si="20"/>
        <v>600</v>
      </c>
    </row>
    <row r="24" spans="1:25" x14ac:dyDescent="0.35">
      <c r="A24" s="46" t="s">
        <v>68</v>
      </c>
      <c r="B24" s="49">
        <f t="shared" si="0"/>
        <v>104.46172248803828</v>
      </c>
      <c r="C24" s="49">
        <f t="shared" si="1"/>
        <v>3.13385167464115</v>
      </c>
      <c r="D24" s="50">
        <f t="shared" si="2"/>
        <v>107.59557416267943</v>
      </c>
      <c r="E24" s="49">
        <f t="shared" si="3"/>
        <v>176.84928229665076</v>
      </c>
      <c r="F24" s="49">
        <f t="shared" si="4"/>
        <v>5.3054784688995227</v>
      </c>
      <c r="G24" s="50">
        <f t="shared" si="5"/>
        <v>182.15476076555026</v>
      </c>
      <c r="H24" s="51">
        <f t="shared" si="6"/>
        <v>235.40669856459334</v>
      </c>
      <c r="I24" s="51">
        <f t="shared" si="7"/>
        <v>7.0622009569377999</v>
      </c>
      <c r="J24" s="50">
        <f t="shared" si="8"/>
        <v>242.46889952153111</v>
      </c>
      <c r="K24" s="51">
        <f t="shared" si="9"/>
        <v>293.81698564593302</v>
      </c>
      <c r="L24" s="51">
        <f t="shared" si="10"/>
        <v>8.8145095693779911</v>
      </c>
      <c r="M24" s="50">
        <f t="shared" si="11"/>
        <v>302.63149521531102</v>
      </c>
      <c r="N24" s="52">
        <f t="shared" si="12"/>
        <v>345.75358851674645</v>
      </c>
      <c r="O24" s="52">
        <f t="shared" si="13"/>
        <v>10.372607655502394</v>
      </c>
      <c r="P24" s="50">
        <f t="shared" si="14"/>
        <v>356.12619617224885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361.3125</v>
      </c>
      <c r="W24" s="27">
        <f t="shared" si="20"/>
        <v>307.5</v>
      </c>
    </row>
    <row r="25" spans="1:25" x14ac:dyDescent="0.35">
      <c r="A25" s="46" t="s">
        <v>67</v>
      </c>
      <c r="B25" s="49">
        <f t="shared" si="0"/>
        <v>104.46172248803828</v>
      </c>
      <c r="C25" s="49">
        <f t="shared" si="1"/>
        <v>3.13385167464115</v>
      </c>
      <c r="D25" s="50">
        <f t="shared" si="2"/>
        <v>107.59557416267943</v>
      </c>
      <c r="E25" s="49">
        <f t="shared" si="3"/>
        <v>176.84928229665076</v>
      </c>
      <c r="F25" s="49">
        <f t="shared" si="4"/>
        <v>5.3054784688995227</v>
      </c>
      <c r="G25" s="50">
        <f t="shared" si="5"/>
        <v>182.15476076555026</v>
      </c>
      <c r="H25" s="51">
        <f t="shared" si="6"/>
        <v>235.40669856459334</v>
      </c>
      <c r="I25" s="51">
        <f t="shared" si="7"/>
        <v>7.0622009569377999</v>
      </c>
      <c r="J25" s="50">
        <f t="shared" si="8"/>
        <v>242.46889952153111</v>
      </c>
      <c r="K25" s="51">
        <f t="shared" si="9"/>
        <v>293.81698564593302</v>
      </c>
      <c r="L25" s="51">
        <f t="shared" si="10"/>
        <v>8.8145095693779911</v>
      </c>
      <c r="M25" s="50">
        <f t="shared" si="11"/>
        <v>302.63149521531102</v>
      </c>
      <c r="N25" s="52">
        <f t="shared" si="12"/>
        <v>345.75358851674645</v>
      </c>
      <c r="O25" s="52">
        <f t="shared" si="13"/>
        <v>10.372607655502394</v>
      </c>
      <c r="P25" s="50">
        <f t="shared" si="14"/>
        <v>356.12619617224885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361.3125</v>
      </c>
      <c r="W25" s="27">
        <f t="shared" si="20"/>
        <v>307.5</v>
      </c>
    </row>
    <row r="26" spans="1:25" x14ac:dyDescent="0.35">
      <c r="A26" s="46" t="s">
        <v>48</v>
      </c>
      <c r="B26" s="49">
        <f t="shared" si="0"/>
        <v>114.65311004784691</v>
      </c>
      <c r="C26" s="49">
        <f t="shared" si="1"/>
        <v>3.4395933014353943</v>
      </c>
      <c r="D26" s="50">
        <f t="shared" si="2"/>
        <v>118.0927033492823</v>
      </c>
      <c r="E26" s="49">
        <f t="shared" si="3"/>
        <v>194.10287081339715</v>
      </c>
      <c r="F26" s="49">
        <f t="shared" si="4"/>
        <v>5.8230861244019145</v>
      </c>
      <c r="G26" s="50">
        <f t="shared" si="5"/>
        <v>199.92595693779907</v>
      </c>
      <c r="H26" s="51">
        <f t="shared" si="6"/>
        <v>258.37320574162686</v>
      </c>
      <c r="I26" s="51">
        <f t="shared" si="7"/>
        <v>7.7511961722488056</v>
      </c>
      <c r="J26" s="50">
        <f t="shared" si="8"/>
        <v>266.12440191387566</v>
      </c>
      <c r="K26" s="51">
        <f t="shared" si="9"/>
        <v>322.48205741626799</v>
      </c>
      <c r="L26" s="51">
        <f t="shared" si="10"/>
        <v>9.67446172248804</v>
      </c>
      <c r="M26" s="50">
        <f t="shared" si="11"/>
        <v>332.15651913875604</v>
      </c>
      <c r="N26" s="52">
        <f t="shared" si="12"/>
        <v>379.48564593301438</v>
      </c>
      <c r="O26" s="52">
        <f t="shared" si="13"/>
        <v>11.384569377990431</v>
      </c>
      <c r="P26" s="50">
        <f t="shared" si="14"/>
        <v>390.87021531100481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396.5625</v>
      </c>
      <c r="W26" s="27">
        <f t="shared" si="20"/>
        <v>337.5</v>
      </c>
    </row>
    <row r="27" spans="1:25" x14ac:dyDescent="0.35">
      <c r="A27" s="46" t="s">
        <v>49</v>
      </c>
      <c r="B27" s="49">
        <f t="shared" si="0"/>
        <v>127.39234449760768</v>
      </c>
      <c r="C27" s="49">
        <f t="shared" si="1"/>
        <v>3.8217703349282175</v>
      </c>
      <c r="D27" s="50">
        <f t="shared" si="2"/>
        <v>131.2141148325359</v>
      </c>
      <c r="E27" s="49">
        <f t="shared" si="3"/>
        <v>215.66985645933016</v>
      </c>
      <c r="F27" s="49">
        <f t="shared" si="4"/>
        <v>6.4700956937799043</v>
      </c>
      <c r="G27" s="50">
        <f t="shared" si="5"/>
        <v>222.13995215311004</v>
      </c>
      <c r="H27" s="51">
        <f t="shared" si="6"/>
        <v>287.08133971291875</v>
      </c>
      <c r="I27" s="51">
        <f t="shared" si="7"/>
        <v>8.6124401913875612</v>
      </c>
      <c r="J27" s="50">
        <f t="shared" si="8"/>
        <v>295.69377990430627</v>
      </c>
      <c r="K27" s="51">
        <f t="shared" si="9"/>
        <v>358.31339712918668</v>
      </c>
      <c r="L27" s="51">
        <f t="shared" si="10"/>
        <v>10.7494019138756</v>
      </c>
      <c r="M27" s="50">
        <f t="shared" si="11"/>
        <v>369.06279904306223</v>
      </c>
      <c r="N27" s="52">
        <f t="shared" si="12"/>
        <v>421.65071770334936</v>
      </c>
      <c r="O27" s="52">
        <f t="shared" si="13"/>
        <v>12.649521531100481</v>
      </c>
      <c r="P27" s="50">
        <f t="shared" si="14"/>
        <v>434.3002392344498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440.625</v>
      </c>
      <c r="W27" s="27">
        <f t="shared" si="20"/>
        <v>375</v>
      </c>
    </row>
    <row r="28" spans="1:25" x14ac:dyDescent="0.35">
      <c r="A28" s="46" t="s">
        <v>50</v>
      </c>
      <c r="B28" s="49">
        <f t="shared" si="0"/>
        <v>203.82775119617227</v>
      </c>
      <c r="C28" s="49">
        <f t="shared" si="1"/>
        <v>6.1148325358851423</v>
      </c>
      <c r="D28" s="50">
        <f t="shared" si="2"/>
        <v>209.94258373205741</v>
      </c>
      <c r="E28" s="49">
        <f t="shared" si="3"/>
        <v>345.0717703349282</v>
      </c>
      <c r="F28" s="49">
        <f t="shared" si="4"/>
        <v>10.352153110047846</v>
      </c>
      <c r="G28" s="50">
        <f t="shared" si="5"/>
        <v>355.42392344497603</v>
      </c>
      <c r="H28" s="51">
        <f t="shared" si="6"/>
        <v>459.33014354066989</v>
      </c>
      <c r="I28" s="51">
        <f t="shared" si="7"/>
        <v>13.779904306220097</v>
      </c>
      <c r="J28" s="50">
        <f t="shared" si="8"/>
        <v>473.11004784688998</v>
      </c>
      <c r="K28" s="51">
        <f t="shared" si="9"/>
        <v>573.3014354066986</v>
      </c>
      <c r="L28" s="51">
        <f t="shared" si="10"/>
        <v>17.19904306220096</v>
      </c>
      <c r="M28" s="50">
        <f t="shared" si="11"/>
        <v>590.50047846889959</v>
      </c>
      <c r="N28" s="52">
        <f t="shared" si="12"/>
        <v>674.64114832535893</v>
      </c>
      <c r="O28" s="52">
        <f t="shared" si="13"/>
        <v>20.239234449760765</v>
      </c>
      <c r="P28" s="50">
        <f t="shared" si="14"/>
        <v>694.88038277511964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705</v>
      </c>
      <c r="W28" s="27">
        <f t="shared" si="20"/>
        <v>600</v>
      </c>
    </row>
    <row r="29" spans="1:25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5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5" x14ac:dyDescent="0.35">
      <c r="A31" s="46" t="s">
        <v>53</v>
      </c>
      <c r="B31" s="49">
        <f>VALUE(D31*100/$K$3)</f>
        <v>153.55023923444972</v>
      </c>
      <c r="C31" s="49">
        <f>VALUE(D31*$K$2/$K$3)</f>
        <v>4.6065071770334916</v>
      </c>
      <c r="D31" s="50">
        <f>(R31+R31*$K$2/100)/$J$1</f>
        <v>158.15674641148323</v>
      </c>
      <c r="E31" s="53">
        <f>VALUE(G31*100/$K$3)</f>
        <v>259.95406698564597</v>
      </c>
      <c r="F31" s="53">
        <f>VALUE(G31*$K$2/$K$3)</f>
        <v>7.7986220095693799</v>
      </c>
      <c r="G31" s="50">
        <f>(S31+S31*$K$2/100)/$J$1</f>
        <v>267.75268899521535</v>
      </c>
      <c r="H31" s="49">
        <f>VALUE(J31*100/$K$3)</f>
        <v>346.02870813397135</v>
      </c>
      <c r="I31" s="49">
        <f>VALUE(J31*$K$2/$K$3)</f>
        <v>10.38086124401914</v>
      </c>
      <c r="J31" s="50">
        <f>(T31+T31*$K$2/100)/$J$1</f>
        <v>356.40956937799047</v>
      </c>
      <c r="K31" s="52">
        <f>VALUE(M31*100/$K$3)</f>
        <v>431.88708133971295</v>
      </c>
      <c r="L31" s="52">
        <f>VALUE(M31*$K$2/$K$3)</f>
        <v>12.956612440191391</v>
      </c>
      <c r="M31" s="54">
        <f>(U31+U31*$K$2/100)/$J$1</f>
        <v>444.84369377990436</v>
      </c>
      <c r="N31" s="52">
        <f>VALUE(P31*100/$K$3)</f>
        <v>508.22966507177046</v>
      </c>
      <c r="O31" s="52">
        <f>VALUE(P31*$K$2/$K$3)</f>
        <v>15.246889952153113</v>
      </c>
      <c r="P31" s="50">
        <f>(V31+V31*$K$2/100)/$J$1</f>
        <v>523.47655502392354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531.1</v>
      </c>
      <c r="W31" s="27">
        <f>'Base Premium'!G32</f>
        <v>452</v>
      </c>
      <c r="Y31">
        <v>450</v>
      </c>
    </row>
    <row r="32" spans="1:25" ht="14.25" customHeight="1" x14ac:dyDescent="0.35">
      <c r="A32" s="46" t="s">
        <v>55</v>
      </c>
      <c r="B32" s="49">
        <f t="shared" ref="B32:B53" si="21">VALUE(D32*100/$K$3)</f>
        <v>153.55023923444972</v>
      </c>
      <c r="C32" s="49">
        <f t="shared" ref="C32:C53" si="22">VALUE(D32*$K$2/$K$3)</f>
        <v>4.6065071770334916</v>
      </c>
      <c r="D32" s="50">
        <f t="shared" ref="D32:D53" si="23">(R32+R32*$K$2/100)/$J$1</f>
        <v>158.15674641148323</v>
      </c>
      <c r="E32" s="53">
        <f t="shared" ref="E32:E53" si="24">VALUE(G32*100/$K$3)</f>
        <v>259.95406698564597</v>
      </c>
      <c r="F32" s="53">
        <f t="shared" ref="F32:F53" si="25">VALUE(G32*$K$2/$K$3)</f>
        <v>7.7986220095693799</v>
      </c>
      <c r="G32" s="50">
        <f t="shared" ref="G32:G53" si="26">(S32+S32*$K$2/100)/$J$1</f>
        <v>267.75268899521535</v>
      </c>
      <c r="H32" s="49">
        <f t="shared" ref="H32:H53" si="27">VALUE(J32*100/$K$3)</f>
        <v>346.02870813397135</v>
      </c>
      <c r="I32" s="49">
        <f t="shared" ref="I32:I53" si="28">VALUE(J32*$K$2/$K$3)</f>
        <v>10.38086124401914</v>
      </c>
      <c r="J32" s="50">
        <f t="shared" ref="J32:J53" si="29">(T32+T32*$K$2/100)/$J$1</f>
        <v>356.40956937799047</v>
      </c>
      <c r="K32" s="52">
        <f t="shared" ref="K32:K53" si="30">VALUE(M32*100/$K$3)</f>
        <v>431.88708133971295</v>
      </c>
      <c r="L32" s="52">
        <f t="shared" ref="L32:L53" si="31">VALUE(M32*$K$2/$K$3)</f>
        <v>12.956612440191391</v>
      </c>
      <c r="M32" s="54">
        <f t="shared" ref="M32:M53" si="32">(U32+U32*$K$2/100)/$J$1</f>
        <v>444.84369377990436</v>
      </c>
      <c r="N32" s="52">
        <f t="shared" ref="N32:N53" si="33">VALUE(P32*100/$K$3)</f>
        <v>508.22966507177046</v>
      </c>
      <c r="O32" s="52">
        <f t="shared" ref="O32:O53" si="34">VALUE(P32*$K$2/$K$3)</f>
        <v>15.246889952153113</v>
      </c>
      <c r="P32" s="50">
        <f t="shared" ref="P32:P53" si="35">(V32+V32*$K$2/100)/$J$1</f>
        <v>523.47655502392354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531.1</v>
      </c>
      <c r="W32" s="27">
        <f>'Base Premium'!G32</f>
        <v>452</v>
      </c>
      <c r="Y32">
        <v>452</v>
      </c>
    </row>
    <row r="33" spans="1:25" x14ac:dyDescent="0.35">
      <c r="A33" s="46" t="s">
        <v>54</v>
      </c>
      <c r="B33" s="49">
        <f t="shared" si="21"/>
        <v>254.78468899521536</v>
      </c>
      <c r="C33" s="49">
        <f t="shared" si="22"/>
        <v>7.6435406698564607</v>
      </c>
      <c r="D33" s="50">
        <f t="shared" si="23"/>
        <v>262.4282296650718</v>
      </c>
      <c r="E33" s="53">
        <f t="shared" si="24"/>
        <v>431.33971291866033</v>
      </c>
      <c r="F33" s="53">
        <f t="shared" si="25"/>
        <v>12.940191387559809</v>
      </c>
      <c r="G33" s="50">
        <f t="shared" si="26"/>
        <v>444.27990430622009</v>
      </c>
      <c r="H33" s="49">
        <f t="shared" si="27"/>
        <v>574.1626794258375</v>
      </c>
      <c r="I33" s="49">
        <f t="shared" si="28"/>
        <v>17.224880382775122</v>
      </c>
      <c r="J33" s="50">
        <f t="shared" si="29"/>
        <v>591.38755980861254</v>
      </c>
      <c r="K33" s="52">
        <f t="shared" si="30"/>
        <v>716.62679425837337</v>
      </c>
      <c r="L33" s="52">
        <f t="shared" si="31"/>
        <v>21.4988038277512</v>
      </c>
      <c r="M33" s="54">
        <f t="shared" si="32"/>
        <v>738.12559808612446</v>
      </c>
      <c r="N33" s="52">
        <f t="shared" si="33"/>
        <v>843.30143540669872</v>
      </c>
      <c r="O33" s="52">
        <f t="shared" si="34"/>
        <v>25.299043062200962</v>
      </c>
      <c r="P33" s="50">
        <f t="shared" si="35"/>
        <v>868.60047846889961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881.25</v>
      </c>
      <c r="W33" s="27">
        <f>'Base Premium'!G33</f>
        <v>750</v>
      </c>
      <c r="Y33">
        <v>475</v>
      </c>
    </row>
    <row r="34" spans="1:25" ht="15" customHeight="1" x14ac:dyDescent="0.35">
      <c r="A34" s="46" t="s">
        <v>56</v>
      </c>
      <c r="B34" s="49">
        <f t="shared" si="21"/>
        <v>254.78468899521536</v>
      </c>
      <c r="C34" s="49">
        <f t="shared" si="22"/>
        <v>7.6435406698564607</v>
      </c>
      <c r="D34" s="50">
        <f t="shared" si="23"/>
        <v>262.4282296650718</v>
      </c>
      <c r="E34" s="53">
        <f t="shared" si="24"/>
        <v>431.33971291866033</v>
      </c>
      <c r="F34" s="53">
        <f t="shared" si="25"/>
        <v>12.940191387559809</v>
      </c>
      <c r="G34" s="50">
        <f t="shared" si="26"/>
        <v>444.27990430622009</v>
      </c>
      <c r="H34" s="49">
        <f t="shared" si="27"/>
        <v>574.1626794258375</v>
      </c>
      <c r="I34" s="49">
        <f t="shared" si="28"/>
        <v>17.224880382775122</v>
      </c>
      <c r="J34" s="50">
        <f t="shared" si="29"/>
        <v>591.38755980861254</v>
      </c>
      <c r="K34" s="52">
        <f t="shared" si="30"/>
        <v>716.62679425837337</v>
      </c>
      <c r="L34" s="52">
        <f t="shared" si="31"/>
        <v>21.4988038277512</v>
      </c>
      <c r="M34" s="54">
        <f t="shared" si="32"/>
        <v>738.12559808612446</v>
      </c>
      <c r="N34" s="52">
        <f t="shared" si="33"/>
        <v>843.30143540669872</v>
      </c>
      <c r="O34" s="52">
        <f t="shared" si="34"/>
        <v>25.299043062200962</v>
      </c>
      <c r="P34" s="50">
        <f t="shared" si="35"/>
        <v>868.60047846889961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881.25</v>
      </c>
      <c r="W34" s="27">
        <f>'Base Premium'!G34</f>
        <v>750</v>
      </c>
      <c r="Y34">
        <v>480</v>
      </c>
    </row>
    <row r="35" spans="1:25" x14ac:dyDescent="0.35">
      <c r="A35" s="46" t="s">
        <v>57</v>
      </c>
      <c r="B35" s="49">
        <f t="shared" si="21"/>
        <v>254.78468899521536</v>
      </c>
      <c r="C35" s="49">
        <f t="shared" si="22"/>
        <v>7.6435406698564607</v>
      </c>
      <c r="D35" s="50">
        <f t="shared" si="23"/>
        <v>262.4282296650718</v>
      </c>
      <c r="E35" s="53">
        <f t="shared" si="24"/>
        <v>431.33971291866033</v>
      </c>
      <c r="F35" s="53">
        <f t="shared" si="25"/>
        <v>12.940191387559809</v>
      </c>
      <c r="G35" s="50">
        <f t="shared" si="26"/>
        <v>444.27990430622009</v>
      </c>
      <c r="H35" s="49">
        <f t="shared" si="27"/>
        <v>574.1626794258375</v>
      </c>
      <c r="I35" s="49">
        <f t="shared" si="28"/>
        <v>17.224880382775122</v>
      </c>
      <c r="J35" s="50">
        <f t="shared" si="29"/>
        <v>591.38755980861254</v>
      </c>
      <c r="K35" s="52">
        <f t="shared" si="30"/>
        <v>716.62679425837337</v>
      </c>
      <c r="L35" s="52">
        <f t="shared" si="31"/>
        <v>21.4988038277512</v>
      </c>
      <c r="M35" s="54">
        <f t="shared" si="32"/>
        <v>738.12559808612446</v>
      </c>
      <c r="N35" s="52">
        <f t="shared" si="33"/>
        <v>843.30143540669872</v>
      </c>
      <c r="O35" s="52">
        <f t="shared" si="34"/>
        <v>25.299043062200962</v>
      </c>
      <c r="P35" s="50">
        <f t="shared" si="35"/>
        <v>868.60047846889961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881.25</v>
      </c>
      <c r="W35" s="27">
        <f>'Base Premium'!G35</f>
        <v>750</v>
      </c>
      <c r="Y35">
        <v>750</v>
      </c>
    </row>
    <row r="36" spans="1:25" ht="14.25" customHeight="1" x14ac:dyDescent="0.35">
      <c r="A36" s="46" t="s">
        <v>58</v>
      </c>
      <c r="B36" s="49">
        <f t="shared" si="21"/>
        <v>254.78468899521536</v>
      </c>
      <c r="C36" s="49">
        <f t="shared" si="22"/>
        <v>7.6435406698564607</v>
      </c>
      <c r="D36" s="50">
        <f t="shared" si="23"/>
        <v>262.4282296650718</v>
      </c>
      <c r="E36" s="53">
        <f t="shared" si="24"/>
        <v>431.33971291866033</v>
      </c>
      <c r="F36" s="53">
        <f t="shared" si="25"/>
        <v>12.940191387559809</v>
      </c>
      <c r="G36" s="50">
        <f t="shared" si="26"/>
        <v>444.27990430622009</v>
      </c>
      <c r="H36" s="49">
        <f t="shared" si="27"/>
        <v>574.1626794258375</v>
      </c>
      <c r="I36" s="49">
        <f t="shared" si="28"/>
        <v>17.224880382775122</v>
      </c>
      <c r="J36" s="50">
        <f t="shared" si="29"/>
        <v>591.38755980861254</v>
      </c>
      <c r="K36" s="52">
        <f t="shared" si="30"/>
        <v>716.62679425837337</v>
      </c>
      <c r="L36" s="52">
        <f t="shared" si="31"/>
        <v>21.4988038277512</v>
      </c>
      <c r="M36" s="54">
        <f t="shared" si="32"/>
        <v>738.12559808612446</v>
      </c>
      <c r="N36" s="52">
        <f t="shared" si="33"/>
        <v>843.30143540669872</v>
      </c>
      <c r="O36" s="52">
        <f t="shared" si="34"/>
        <v>25.299043062200962</v>
      </c>
      <c r="P36" s="50">
        <f t="shared" si="35"/>
        <v>868.60047846889961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881.25</v>
      </c>
      <c r="W36" s="27">
        <f>'Base Premium'!G36</f>
        <v>750</v>
      </c>
      <c r="Y36">
        <v>760</v>
      </c>
    </row>
    <row r="37" spans="1:25" x14ac:dyDescent="0.35">
      <c r="A37" s="46" t="s">
        <v>60</v>
      </c>
      <c r="B37" s="49">
        <f t="shared" si="21"/>
        <v>254.78468899521536</v>
      </c>
      <c r="C37" s="49">
        <f t="shared" si="22"/>
        <v>7.6435406698564607</v>
      </c>
      <c r="D37" s="50">
        <f t="shared" si="23"/>
        <v>262.4282296650718</v>
      </c>
      <c r="E37" s="53">
        <f t="shared" si="24"/>
        <v>431.33971291866033</v>
      </c>
      <c r="F37" s="53">
        <f t="shared" si="25"/>
        <v>12.940191387559809</v>
      </c>
      <c r="G37" s="50">
        <f t="shared" si="26"/>
        <v>444.27990430622009</v>
      </c>
      <c r="H37" s="49">
        <f t="shared" si="27"/>
        <v>574.1626794258375</v>
      </c>
      <c r="I37" s="49">
        <f t="shared" si="28"/>
        <v>17.224880382775122</v>
      </c>
      <c r="J37" s="50">
        <f t="shared" si="29"/>
        <v>591.38755980861254</v>
      </c>
      <c r="K37" s="52">
        <f t="shared" si="30"/>
        <v>716.62679425837337</v>
      </c>
      <c r="L37" s="52">
        <f t="shared" si="31"/>
        <v>21.4988038277512</v>
      </c>
      <c r="M37" s="54">
        <f t="shared" si="32"/>
        <v>738.12559808612446</v>
      </c>
      <c r="N37" s="52">
        <f t="shared" si="33"/>
        <v>843.30143540669872</v>
      </c>
      <c r="O37" s="52">
        <f t="shared" si="34"/>
        <v>25.299043062200962</v>
      </c>
      <c r="P37" s="50">
        <f t="shared" si="35"/>
        <v>868.60047846889961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881.25</v>
      </c>
      <c r="W37" s="27">
        <f>'Base Premium'!G37</f>
        <v>750</v>
      </c>
      <c r="Y37">
        <v>800</v>
      </c>
    </row>
    <row r="38" spans="1:25" ht="14.25" customHeight="1" x14ac:dyDescent="0.35">
      <c r="A38" s="46" t="s">
        <v>59</v>
      </c>
      <c r="B38" s="49">
        <f t="shared" si="21"/>
        <v>254.78468899521536</v>
      </c>
      <c r="C38" s="49">
        <f t="shared" si="22"/>
        <v>7.6435406698564607</v>
      </c>
      <c r="D38" s="50">
        <f t="shared" si="23"/>
        <v>262.4282296650718</v>
      </c>
      <c r="E38" s="53">
        <f t="shared" si="24"/>
        <v>431.33971291866033</v>
      </c>
      <c r="F38" s="53">
        <f t="shared" si="25"/>
        <v>12.940191387559809</v>
      </c>
      <c r="G38" s="50">
        <f t="shared" si="26"/>
        <v>444.27990430622009</v>
      </c>
      <c r="H38" s="49">
        <f t="shared" si="27"/>
        <v>574.1626794258375</v>
      </c>
      <c r="I38" s="49">
        <f t="shared" si="28"/>
        <v>17.224880382775122</v>
      </c>
      <c r="J38" s="50">
        <f t="shared" si="29"/>
        <v>591.38755980861254</v>
      </c>
      <c r="K38" s="52">
        <f t="shared" si="30"/>
        <v>716.62679425837337</v>
      </c>
      <c r="L38" s="52">
        <f t="shared" si="31"/>
        <v>21.4988038277512</v>
      </c>
      <c r="M38" s="54">
        <f t="shared" si="32"/>
        <v>738.12559808612446</v>
      </c>
      <c r="N38" s="52">
        <f t="shared" si="33"/>
        <v>843.30143540669872</v>
      </c>
      <c r="O38" s="52">
        <f t="shared" si="34"/>
        <v>25.299043062200962</v>
      </c>
      <c r="P38" s="50">
        <f t="shared" si="35"/>
        <v>868.60047846889961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881.25</v>
      </c>
      <c r="W38" s="27">
        <f>'Base Premium'!G38</f>
        <v>750</v>
      </c>
      <c r="Y38">
        <v>850</v>
      </c>
    </row>
    <row r="39" spans="1:25" x14ac:dyDescent="0.35">
      <c r="A39" s="46" t="s">
        <v>61</v>
      </c>
      <c r="B39" s="49">
        <f t="shared" si="21"/>
        <v>254.78468899521536</v>
      </c>
      <c r="C39" s="49">
        <f t="shared" si="22"/>
        <v>7.6435406698564607</v>
      </c>
      <c r="D39" s="50">
        <f t="shared" si="23"/>
        <v>262.4282296650718</v>
      </c>
      <c r="E39" s="53">
        <f t="shared" si="24"/>
        <v>431.33971291866033</v>
      </c>
      <c r="F39" s="53">
        <f t="shared" si="25"/>
        <v>12.940191387559809</v>
      </c>
      <c r="G39" s="50">
        <f t="shared" si="26"/>
        <v>444.27990430622009</v>
      </c>
      <c r="H39" s="49">
        <f t="shared" si="27"/>
        <v>574.1626794258375</v>
      </c>
      <c r="I39" s="49">
        <f t="shared" si="28"/>
        <v>17.224880382775122</v>
      </c>
      <c r="J39" s="50">
        <f t="shared" si="29"/>
        <v>591.38755980861254</v>
      </c>
      <c r="K39" s="52">
        <f t="shared" si="30"/>
        <v>716.62679425837337</v>
      </c>
      <c r="L39" s="52">
        <f t="shared" si="31"/>
        <v>21.4988038277512</v>
      </c>
      <c r="M39" s="54">
        <f t="shared" si="32"/>
        <v>738.12559808612446</v>
      </c>
      <c r="N39" s="52">
        <f t="shared" si="33"/>
        <v>843.30143540669872</v>
      </c>
      <c r="O39" s="52">
        <f t="shared" si="34"/>
        <v>25.299043062200962</v>
      </c>
      <c r="P39" s="50">
        <f t="shared" si="35"/>
        <v>868.60047846889961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881.25</v>
      </c>
      <c r="W39" s="27">
        <f>'Base Premium'!G39</f>
        <v>750</v>
      </c>
      <c r="Y39">
        <v>1000</v>
      </c>
    </row>
    <row r="40" spans="1:25" ht="15.75" customHeight="1" x14ac:dyDescent="0.35">
      <c r="A40" s="46" t="s">
        <v>62</v>
      </c>
      <c r="B40" s="49">
        <f t="shared" si="21"/>
        <v>186.84210526315789</v>
      </c>
      <c r="C40" s="49">
        <f t="shared" si="22"/>
        <v>5.6052631578947372</v>
      </c>
      <c r="D40" s="50">
        <f t="shared" si="23"/>
        <v>192.44736842105263</v>
      </c>
      <c r="E40" s="53">
        <f t="shared" si="24"/>
        <v>316.31578947368422</v>
      </c>
      <c r="F40" s="53">
        <f t="shared" si="25"/>
        <v>9.4894736842105267</v>
      </c>
      <c r="G40" s="50">
        <f t="shared" si="26"/>
        <v>325.80526315789473</v>
      </c>
      <c r="H40" s="49">
        <f t="shared" si="27"/>
        <v>421.0526315789474</v>
      </c>
      <c r="I40" s="49">
        <f t="shared" si="28"/>
        <v>12.631578947368419</v>
      </c>
      <c r="J40" s="50">
        <f t="shared" si="29"/>
        <v>433.68421052631578</v>
      </c>
      <c r="K40" s="52">
        <f t="shared" si="30"/>
        <v>525.52631578947376</v>
      </c>
      <c r="L40" s="52">
        <f t="shared" si="31"/>
        <v>15.765789473684212</v>
      </c>
      <c r="M40" s="54">
        <f t="shared" si="32"/>
        <v>541.29210526315796</v>
      </c>
      <c r="N40" s="52">
        <f t="shared" si="33"/>
        <v>618.42105263157896</v>
      </c>
      <c r="O40" s="52">
        <f t="shared" si="34"/>
        <v>18.55263157894737</v>
      </c>
      <c r="P40" s="50">
        <f t="shared" si="35"/>
        <v>636.97368421052636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646.25</v>
      </c>
      <c r="W40" s="27">
        <f>'Base Premium'!G40</f>
        <v>550</v>
      </c>
      <c r="Y40">
        <v>525</v>
      </c>
    </row>
    <row r="41" spans="1:25" x14ac:dyDescent="0.35">
      <c r="A41" s="46" t="s">
        <v>63</v>
      </c>
      <c r="B41" s="49">
        <f t="shared" si="21"/>
        <v>186.84210526315789</v>
      </c>
      <c r="C41" s="49">
        <f t="shared" si="22"/>
        <v>5.6052631578947372</v>
      </c>
      <c r="D41" s="50">
        <f t="shared" si="23"/>
        <v>192.44736842105263</v>
      </c>
      <c r="E41" s="53">
        <f t="shared" si="24"/>
        <v>316.31578947368422</v>
      </c>
      <c r="F41" s="53">
        <f t="shared" si="25"/>
        <v>9.4894736842105267</v>
      </c>
      <c r="G41" s="50">
        <f t="shared" si="26"/>
        <v>325.80526315789473</v>
      </c>
      <c r="H41" s="49">
        <f t="shared" si="27"/>
        <v>421.0526315789474</v>
      </c>
      <c r="I41" s="49">
        <f t="shared" si="28"/>
        <v>12.631578947368419</v>
      </c>
      <c r="J41" s="50">
        <f t="shared" si="29"/>
        <v>433.68421052631578</v>
      </c>
      <c r="K41" s="52">
        <f t="shared" si="30"/>
        <v>525.52631578947376</v>
      </c>
      <c r="L41" s="52">
        <f t="shared" si="31"/>
        <v>15.765789473684212</v>
      </c>
      <c r="M41" s="54">
        <f t="shared" si="32"/>
        <v>541.29210526315796</v>
      </c>
      <c r="N41" s="52">
        <f t="shared" si="33"/>
        <v>618.42105263157896</v>
      </c>
      <c r="O41" s="52">
        <f t="shared" si="34"/>
        <v>18.55263157894737</v>
      </c>
      <c r="P41" s="50">
        <f t="shared" si="35"/>
        <v>636.97368421052636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646.25</v>
      </c>
      <c r="W41" s="27">
        <f>'Base Premium'!G41</f>
        <v>550</v>
      </c>
      <c r="Y41">
        <v>550</v>
      </c>
    </row>
    <row r="42" spans="1:25" x14ac:dyDescent="0.35">
      <c r="A42" s="46" t="s">
        <v>64</v>
      </c>
      <c r="B42" s="49">
        <f t="shared" si="21"/>
        <v>186.84210526315789</v>
      </c>
      <c r="C42" s="49">
        <f t="shared" si="22"/>
        <v>5.6052631578947372</v>
      </c>
      <c r="D42" s="50">
        <f t="shared" si="23"/>
        <v>192.44736842105263</v>
      </c>
      <c r="E42" s="53">
        <f t="shared" si="24"/>
        <v>316.31578947368422</v>
      </c>
      <c r="F42" s="53">
        <f t="shared" si="25"/>
        <v>9.4894736842105267</v>
      </c>
      <c r="G42" s="50">
        <f t="shared" si="26"/>
        <v>325.80526315789473</v>
      </c>
      <c r="H42" s="49">
        <f t="shared" si="27"/>
        <v>421.0526315789474</v>
      </c>
      <c r="I42" s="49">
        <f t="shared" si="28"/>
        <v>12.631578947368419</v>
      </c>
      <c r="J42" s="50">
        <f t="shared" si="29"/>
        <v>433.68421052631578</v>
      </c>
      <c r="K42" s="52">
        <f t="shared" si="30"/>
        <v>525.52631578947376</v>
      </c>
      <c r="L42" s="52">
        <f t="shared" si="31"/>
        <v>15.765789473684212</v>
      </c>
      <c r="M42" s="54">
        <f t="shared" si="32"/>
        <v>541.29210526315796</v>
      </c>
      <c r="N42" s="52">
        <f t="shared" si="33"/>
        <v>618.42105263157896</v>
      </c>
      <c r="O42" s="52">
        <f t="shared" si="34"/>
        <v>18.55263157894737</v>
      </c>
      <c r="P42" s="50">
        <f t="shared" si="35"/>
        <v>636.97368421052636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646.25</v>
      </c>
      <c r="W42" s="27">
        <f>'Base Premium'!G42</f>
        <v>550</v>
      </c>
      <c r="Y42">
        <v>540</v>
      </c>
    </row>
    <row r="43" spans="1:25" x14ac:dyDescent="0.35">
      <c r="A43" s="46" t="s">
        <v>65</v>
      </c>
      <c r="B43" s="49">
        <f t="shared" si="21"/>
        <v>186.84210526315789</v>
      </c>
      <c r="C43" s="49">
        <f t="shared" si="22"/>
        <v>5.6052631578947372</v>
      </c>
      <c r="D43" s="50">
        <f t="shared" si="23"/>
        <v>192.44736842105263</v>
      </c>
      <c r="E43" s="53">
        <f t="shared" si="24"/>
        <v>316.31578947368422</v>
      </c>
      <c r="F43" s="53">
        <f t="shared" si="25"/>
        <v>9.4894736842105267</v>
      </c>
      <c r="G43" s="50">
        <f t="shared" si="26"/>
        <v>325.80526315789473</v>
      </c>
      <c r="H43" s="49">
        <f t="shared" si="27"/>
        <v>421.0526315789474</v>
      </c>
      <c r="I43" s="49">
        <f t="shared" si="28"/>
        <v>12.631578947368419</v>
      </c>
      <c r="J43" s="50">
        <f t="shared" si="29"/>
        <v>433.68421052631578</v>
      </c>
      <c r="K43" s="52">
        <f t="shared" si="30"/>
        <v>525.52631578947376</v>
      </c>
      <c r="L43" s="52">
        <f t="shared" si="31"/>
        <v>15.765789473684212</v>
      </c>
      <c r="M43" s="54">
        <f t="shared" si="32"/>
        <v>541.29210526315796</v>
      </c>
      <c r="N43" s="52">
        <f t="shared" si="33"/>
        <v>618.42105263157896</v>
      </c>
      <c r="O43" s="52">
        <f t="shared" si="34"/>
        <v>18.55263157894737</v>
      </c>
      <c r="P43" s="50">
        <f t="shared" si="35"/>
        <v>636.97368421052636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646.25</v>
      </c>
      <c r="W43" s="27">
        <f>'Base Premium'!G43</f>
        <v>550</v>
      </c>
      <c r="Y43">
        <v>600</v>
      </c>
    </row>
    <row r="44" spans="1:25" x14ac:dyDescent="0.35">
      <c r="A44" s="46" t="s">
        <v>28</v>
      </c>
      <c r="B44" s="49">
        <f t="shared" si="21"/>
        <v>135.88516746411483</v>
      </c>
      <c r="C44" s="49">
        <f t="shared" si="22"/>
        <v>4.0765550239234454</v>
      </c>
      <c r="D44" s="50">
        <f t="shared" si="23"/>
        <v>139.96172248803828</v>
      </c>
      <c r="E44" s="53">
        <f t="shared" si="24"/>
        <v>230.04784688995215</v>
      </c>
      <c r="F44" s="53">
        <f t="shared" si="25"/>
        <v>6.9014354066985639</v>
      </c>
      <c r="G44" s="50">
        <f t="shared" si="26"/>
        <v>236.94928229665069</v>
      </c>
      <c r="H44" s="49">
        <f t="shared" si="27"/>
        <v>306.22009569377997</v>
      </c>
      <c r="I44" s="49">
        <f t="shared" si="28"/>
        <v>9.1866028708133971</v>
      </c>
      <c r="J44" s="50">
        <f t="shared" si="29"/>
        <v>315.40669856459334</v>
      </c>
      <c r="K44" s="52">
        <f t="shared" si="30"/>
        <v>382.20095693779911</v>
      </c>
      <c r="L44" s="52">
        <f t="shared" si="31"/>
        <v>11.466028708133974</v>
      </c>
      <c r="M44" s="54">
        <f t="shared" si="32"/>
        <v>393.6669856459331</v>
      </c>
      <c r="N44" s="52">
        <f t="shared" si="33"/>
        <v>449.76076555023928</v>
      </c>
      <c r="O44" s="52">
        <f t="shared" si="34"/>
        <v>13.492822966507177</v>
      </c>
      <c r="P44" s="50">
        <f t="shared" si="35"/>
        <v>463.25358851674645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470</v>
      </c>
      <c r="W44" s="27">
        <f>'Base Premium'!G44</f>
        <v>400</v>
      </c>
      <c r="Y44">
        <v>400</v>
      </c>
    </row>
    <row r="45" spans="1:25" x14ac:dyDescent="0.35">
      <c r="A45" s="46" t="s">
        <v>29</v>
      </c>
      <c r="B45" s="49">
        <f t="shared" si="21"/>
        <v>101.91387559808614</v>
      </c>
      <c r="C45" s="49">
        <f t="shared" si="22"/>
        <v>3.0574162679425836</v>
      </c>
      <c r="D45" s="50">
        <f t="shared" si="23"/>
        <v>104.97129186602871</v>
      </c>
      <c r="E45" s="53">
        <f t="shared" si="24"/>
        <v>172.5358851674641</v>
      </c>
      <c r="F45" s="53">
        <f t="shared" si="25"/>
        <v>5.1760765550239229</v>
      </c>
      <c r="G45" s="50">
        <f t="shared" si="26"/>
        <v>177.71196172248801</v>
      </c>
      <c r="H45" s="49">
        <f t="shared" si="27"/>
        <v>229.66507177033495</v>
      </c>
      <c r="I45" s="49">
        <f t="shared" si="28"/>
        <v>6.8899521531100483</v>
      </c>
      <c r="J45" s="50">
        <f t="shared" si="29"/>
        <v>236.55502392344499</v>
      </c>
      <c r="K45" s="52">
        <f t="shared" si="30"/>
        <v>286.6507177033493</v>
      </c>
      <c r="L45" s="52">
        <f t="shared" si="31"/>
        <v>8.5995215311004802</v>
      </c>
      <c r="M45" s="54">
        <f t="shared" si="32"/>
        <v>295.25023923444979</v>
      </c>
      <c r="N45" s="52">
        <f t="shared" si="33"/>
        <v>337.32057416267946</v>
      </c>
      <c r="O45" s="52">
        <f t="shared" si="34"/>
        <v>10.119617224880383</v>
      </c>
      <c r="P45" s="50">
        <f t="shared" si="35"/>
        <v>347.44019138755982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352.5</v>
      </c>
      <c r="W45" s="27">
        <f>'Base Premium'!G45</f>
        <v>300</v>
      </c>
      <c r="Y45">
        <v>300</v>
      </c>
    </row>
    <row r="46" spans="1:25" x14ac:dyDescent="0.35">
      <c r="A46" s="46" t="s">
        <v>30</v>
      </c>
      <c r="B46" s="49">
        <f t="shared" si="21"/>
        <v>76.435406698564591</v>
      </c>
      <c r="C46" s="49">
        <f t="shared" si="22"/>
        <v>2.2930622009569377</v>
      </c>
      <c r="D46" s="50">
        <f t="shared" si="23"/>
        <v>78.72846889952153</v>
      </c>
      <c r="E46" s="53">
        <f t="shared" si="24"/>
        <v>129.4019138755981</v>
      </c>
      <c r="F46" s="53">
        <f t="shared" si="25"/>
        <v>3.8820574162679433</v>
      </c>
      <c r="G46" s="50">
        <f t="shared" si="26"/>
        <v>133.28397129186604</v>
      </c>
      <c r="H46" s="49">
        <f t="shared" si="27"/>
        <v>172.2488038277512</v>
      </c>
      <c r="I46" s="49">
        <f t="shared" si="28"/>
        <v>5.1674641148325362</v>
      </c>
      <c r="J46" s="50">
        <f t="shared" si="29"/>
        <v>177.41626794258374</v>
      </c>
      <c r="K46" s="52">
        <f t="shared" si="30"/>
        <v>214.98803827751198</v>
      </c>
      <c r="L46" s="52">
        <f t="shared" si="31"/>
        <v>6.4496411483253597</v>
      </c>
      <c r="M46" s="54">
        <f t="shared" si="32"/>
        <v>221.43767942583736</v>
      </c>
      <c r="N46" s="52">
        <f t="shared" si="33"/>
        <v>252.99043062200957</v>
      </c>
      <c r="O46" s="52">
        <f t="shared" si="34"/>
        <v>7.589712918660287</v>
      </c>
      <c r="P46" s="50">
        <f t="shared" si="35"/>
        <v>260.58014354066984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264.375</v>
      </c>
      <c r="W46" s="27">
        <f>'Base Premium'!G46</f>
        <v>225</v>
      </c>
      <c r="Y46">
        <v>225</v>
      </c>
    </row>
    <row r="47" spans="1:25" x14ac:dyDescent="0.35">
      <c r="A47" s="46" t="s">
        <v>66</v>
      </c>
      <c r="B47" s="49">
        <f t="shared" si="21"/>
        <v>254.78468899521536</v>
      </c>
      <c r="C47" s="49">
        <f t="shared" si="22"/>
        <v>7.6435406698564607</v>
      </c>
      <c r="D47" s="50">
        <f t="shared" si="23"/>
        <v>262.4282296650718</v>
      </c>
      <c r="E47" s="53">
        <f t="shared" si="24"/>
        <v>431.33971291866033</v>
      </c>
      <c r="F47" s="53">
        <f t="shared" si="25"/>
        <v>12.940191387559809</v>
      </c>
      <c r="G47" s="50">
        <f t="shared" si="26"/>
        <v>444.27990430622009</v>
      </c>
      <c r="H47" s="49">
        <f t="shared" si="27"/>
        <v>574.1626794258375</v>
      </c>
      <c r="I47" s="49">
        <f t="shared" si="28"/>
        <v>17.224880382775122</v>
      </c>
      <c r="J47" s="50">
        <f t="shared" si="29"/>
        <v>591.38755980861254</v>
      </c>
      <c r="K47" s="52">
        <f t="shared" si="30"/>
        <v>716.62679425837337</v>
      </c>
      <c r="L47" s="52">
        <f t="shared" si="31"/>
        <v>21.4988038277512</v>
      </c>
      <c r="M47" s="54">
        <f t="shared" si="32"/>
        <v>738.12559808612446</v>
      </c>
      <c r="N47" s="52">
        <f t="shared" si="33"/>
        <v>843.30143540669872</v>
      </c>
      <c r="O47" s="52">
        <f t="shared" si="34"/>
        <v>25.299043062200962</v>
      </c>
      <c r="P47" s="50">
        <f t="shared" si="35"/>
        <v>868.60047846889961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881.25</v>
      </c>
      <c r="W47" s="27">
        <f>'Base Premium'!G47</f>
        <v>750</v>
      </c>
      <c r="Y47">
        <v>750</v>
      </c>
    </row>
    <row r="48" spans="1:25" x14ac:dyDescent="0.35">
      <c r="A48" s="46" t="s">
        <v>31</v>
      </c>
      <c r="B48" s="49">
        <f t="shared" si="21"/>
        <v>271.77033492822966</v>
      </c>
      <c r="C48" s="49">
        <f t="shared" si="22"/>
        <v>8.1531100478468908</v>
      </c>
      <c r="D48" s="50">
        <f t="shared" si="23"/>
        <v>279.92344497607655</v>
      </c>
      <c r="E48" s="53">
        <f t="shared" si="24"/>
        <v>460.09569377990431</v>
      </c>
      <c r="F48" s="53">
        <f t="shared" si="25"/>
        <v>13.802870813397128</v>
      </c>
      <c r="G48" s="50">
        <f t="shared" si="26"/>
        <v>473.89856459330139</v>
      </c>
      <c r="H48" s="49">
        <f t="shared" si="27"/>
        <v>612.44019138755993</v>
      </c>
      <c r="I48" s="49">
        <f t="shared" si="28"/>
        <v>18.373205741626794</v>
      </c>
      <c r="J48" s="50">
        <f t="shared" si="29"/>
        <v>630.81339712918668</v>
      </c>
      <c r="K48" s="52">
        <f t="shared" si="30"/>
        <v>764.40191387559821</v>
      </c>
      <c r="L48" s="52">
        <f t="shared" si="31"/>
        <v>22.932057416267948</v>
      </c>
      <c r="M48" s="54">
        <f t="shared" si="32"/>
        <v>787.33397129186619</v>
      </c>
      <c r="N48" s="52">
        <f t="shared" si="33"/>
        <v>899.52153110047857</v>
      </c>
      <c r="O48" s="52">
        <f t="shared" si="34"/>
        <v>26.985645933014354</v>
      </c>
      <c r="P48" s="50">
        <f t="shared" si="35"/>
        <v>926.50717703349289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940</v>
      </c>
      <c r="W48" s="27">
        <f>'Base Premium'!G48</f>
        <v>800</v>
      </c>
      <c r="Y48">
        <v>800</v>
      </c>
    </row>
    <row r="49" spans="1:25" x14ac:dyDescent="0.35">
      <c r="A49" s="46" t="s">
        <v>68</v>
      </c>
      <c r="B49" s="49">
        <f t="shared" si="21"/>
        <v>139.28229665071768</v>
      </c>
      <c r="C49" s="49">
        <f t="shared" si="22"/>
        <v>4.1784688995215307</v>
      </c>
      <c r="D49" s="50">
        <f t="shared" si="23"/>
        <v>143.46076555023922</v>
      </c>
      <c r="E49" s="53">
        <f t="shared" si="24"/>
        <v>235.79904306220098</v>
      </c>
      <c r="F49" s="53">
        <f t="shared" si="25"/>
        <v>7.0739712918660294</v>
      </c>
      <c r="G49" s="50">
        <f t="shared" si="26"/>
        <v>242.87301435406701</v>
      </c>
      <c r="H49" s="49">
        <f t="shared" si="27"/>
        <v>313.87559808612434</v>
      </c>
      <c r="I49" s="49">
        <f t="shared" si="28"/>
        <v>9.4162679425837315</v>
      </c>
      <c r="J49" s="50">
        <f t="shared" si="29"/>
        <v>323.29186602870811</v>
      </c>
      <c r="K49" s="52">
        <f t="shared" si="30"/>
        <v>391.75598086124404</v>
      </c>
      <c r="L49" s="52">
        <f t="shared" si="31"/>
        <v>11.752679425837322</v>
      </c>
      <c r="M49" s="54">
        <f t="shared" si="32"/>
        <v>403.5086602870814</v>
      </c>
      <c r="N49" s="52">
        <f t="shared" si="33"/>
        <v>461.00478468899524</v>
      </c>
      <c r="O49" s="52">
        <f t="shared" si="34"/>
        <v>13.830143540669857</v>
      </c>
      <c r="P49" s="50">
        <f t="shared" si="35"/>
        <v>474.83492822966508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481.75</v>
      </c>
      <c r="W49" s="27">
        <f>'Base Premium'!G50</f>
        <v>410</v>
      </c>
      <c r="Y49">
        <v>400</v>
      </c>
    </row>
    <row r="50" spans="1:25" x14ac:dyDescent="0.35">
      <c r="A50" s="46" t="s">
        <v>67</v>
      </c>
      <c r="B50" s="49">
        <f t="shared" si="21"/>
        <v>139.28229665071768</v>
      </c>
      <c r="C50" s="49">
        <f t="shared" si="22"/>
        <v>4.1784688995215307</v>
      </c>
      <c r="D50" s="50">
        <f t="shared" si="23"/>
        <v>143.46076555023922</v>
      </c>
      <c r="E50" s="53">
        <f t="shared" si="24"/>
        <v>235.79904306220098</v>
      </c>
      <c r="F50" s="53">
        <f t="shared" si="25"/>
        <v>7.0739712918660294</v>
      </c>
      <c r="G50" s="50">
        <f t="shared" si="26"/>
        <v>242.87301435406701</v>
      </c>
      <c r="H50" s="49">
        <f t="shared" si="27"/>
        <v>313.87559808612434</v>
      </c>
      <c r="I50" s="49">
        <f t="shared" si="28"/>
        <v>9.4162679425837315</v>
      </c>
      <c r="J50" s="50">
        <f t="shared" si="29"/>
        <v>323.29186602870811</v>
      </c>
      <c r="K50" s="52">
        <f t="shared" si="30"/>
        <v>391.75598086124404</v>
      </c>
      <c r="L50" s="52">
        <f t="shared" si="31"/>
        <v>11.752679425837322</v>
      </c>
      <c r="M50" s="54">
        <f t="shared" si="32"/>
        <v>403.5086602870814</v>
      </c>
      <c r="N50" s="52">
        <f t="shared" si="33"/>
        <v>461.00478468899524</v>
      </c>
      <c r="O50" s="52">
        <f t="shared" si="34"/>
        <v>13.830143540669857</v>
      </c>
      <c r="P50" s="50">
        <f t="shared" si="35"/>
        <v>474.83492822966508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481.75</v>
      </c>
      <c r="W50" s="27">
        <f>'Base Premium'!G50</f>
        <v>410</v>
      </c>
      <c r="Y50">
        <v>410</v>
      </c>
    </row>
    <row r="51" spans="1:25" x14ac:dyDescent="0.35">
      <c r="A51" s="46" t="s">
        <v>48</v>
      </c>
      <c r="B51" s="49">
        <f t="shared" si="21"/>
        <v>152.87081339712918</v>
      </c>
      <c r="C51" s="49">
        <f t="shared" si="22"/>
        <v>4.5861244019138754</v>
      </c>
      <c r="D51" s="50">
        <f t="shared" si="23"/>
        <v>157.45693779904306</v>
      </c>
      <c r="E51" s="53">
        <f t="shared" si="24"/>
        <v>258.8038277511962</v>
      </c>
      <c r="F51" s="53">
        <f t="shared" si="25"/>
        <v>7.7641148325358866</v>
      </c>
      <c r="G51" s="50">
        <f t="shared" si="26"/>
        <v>266.56794258373208</v>
      </c>
      <c r="H51" s="49">
        <f t="shared" si="27"/>
        <v>344.49760765550241</v>
      </c>
      <c r="I51" s="49">
        <f t="shared" si="28"/>
        <v>10.334928229665072</v>
      </c>
      <c r="J51" s="50">
        <f t="shared" si="29"/>
        <v>354.83253588516749</v>
      </c>
      <c r="K51" s="52">
        <f t="shared" si="30"/>
        <v>429.97607655502395</v>
      </c>
      <c r="L51" s="52">
        <f t="shared" si="31"/>
        <v>12.899282296650719</v>
      </c>
      <c r="M51" s="54">
        <f t="shared" si="32"/>
        <v>442.87535885167472</v>
      </c>
      <c r="N51" s="52">
        <f t="shared" si="33"/>
        <v>505.98086124401914</v>
      </c>
      <c r="O51" s="52">
        <f t="shared" si="34"/>
        <v>15.179425837320574</v>
      </c>
      <c r="P51" s="50">
        <f t="shared" si="35"/>
        <v>521.16028708133967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528.75</v>
      </c>
      <c r="W51" s="27">
        <f>'Base Premium'!G51</f>
        <v>450</v>
      </c>
      <c r="Y51">
        <v>450</v>
      </c>
    </row>
    <row r="52" spans="1:25" x14ac:dyDescent="0.35">
      <c r="A52" s="46" t="s">
        <v>49</v>
      </c>
      <c r="B52" s="49">
        <f t="shared" si="21"/>
        <v>169.85645933014354</v>
      </c>
      <c r="C52" s="49">
        <f t="shared" si="22"/>
        <v>5.0956937799043054</v>
      </c>
      <c r="D52" s="50">
        <f t="shared" si="23"/>
        <v>174.95215311004785</v>
      </c>
      <c r="E52" s="53">
        <f t="shared" si="24"/>
        <v>287.55980861244024</v>
      </c>
      <c r="F52" s="53">
        <f t="shared" si="25"/>
        <v>8.6267942583732076</v>
      </c>
      <c r="G52" s="50">
        <f t="shared" si="26"/>
        <v>296.18660287081343</v>
      </c>
      <c r="H52" s="49">
        <f t="shared" si="27"/>
        <v>382.7751196172249</v>
      </c>
      <c r="I52" s="49">
        <f t="shared" si="28"/>
        <v>11.483253588516746</v>
      </c>
      <c r="J52" s="50">
        <f t="shared" si="29"/>
        <v>394.25837320574163</v>
      </c>
      <c r="K52" s="52">
        <f t="shared" si="30"/>
        <v>477.7511961722488</v>
      </c>
      <c r="L52" s="52">
        <f t="shared" si="31"/>
        <v>14.332535885167465</v>
      </c>
      <c r="M52" s="54">
        <f t="shared" si="32"/>
        <v>492.08373205741628</v>
      </c>
      <c r="N52" s="52">
        <f t="shared" si="33"/>
        <v>562.20095693779911</v>
      </c>
      <c r="O52" s="52">
        <f t="shared" si="34"/>
        <v>16.866028708133975</v>
      </c>
      <c r="P52" s="50">
        <f t="shared" si="35"/>
        <v>579.06698564593307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587.5</v>
      </c>
      <c r="W52" s="27">
        <f>'Base Premium'!G52</f>
        <v>500</v>
      </c>
      <c r="Y52">
        <v>500</v>
      </c>
    </row>
    <row r="53" spans="1:25" x14ac:dyDescent="0.35">
      <c r="A53" s="46" t="s">
        <v>50</v>
      </c>
      <c r="B53" s="49">
        <f t="shared" si="21"/>
        <v>271.77033492822966</v>
      </c>
      <c r="C53" s="49">
        <f t="shared" si="22"/>
        <v>8.1531100478468908</v>
      </c>
      <c r="D53" s="50">
        <f t="shared" si="23"/>
        <v>279.92344497607655</v>
      </c>
      <c r="E53" s="53">
        <f t="shared" si="24"/>
        <v>460.09569377990431</v>
      </c>
      <c r="F53" s="53">
        <f t="shared" si="25"/>
        <v>13.802870813397128</v>
      </c>
      <c r="G53" s="50">
        <f t="shared" si="26"/>
        <v>473.89856459330139</v>
      </c>
      <c r="H53" s="49">
        <f t="shared" si="27"/>
        <v>612.44019138755993</v>
      </c>
      <c r="I53" s="49">
        <f t="shared" si="28"/>
        <v>18.373205741626794</v>
      </c>
      <c r="J53" s="50">
        <f t="shared" si="29"/>
        <v>630.81339712918668</v>
      </c>
      <c r="K53" s="52">
        <f t="shared" si="30"/>
        <v>764.40191387559821</v>
      </c>
      <c r="L53" s="52">
        <f t="shared" si="31"/>
        <v>22.932057416267948</v>
      </c>
      <c r="M53" s="54">
        <f t="shared" si="32"/>
        <v>787.33397129186619</v>
      </c>
      <c r="N53" s="52">
        <f t="shared" si="33"/>
        <v>899.52153110047857</v>
      </c>
      <c r="O53" s="52">
        <f t="shared" si="34"/>
        <v>26.985645933014354</v>
      </c>
      <c r="P53" s="50">
        <f t="shared" si="35"/>
        <v>926.50717703349289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940</v>
      </c>
      <c r="W53" s="27">
        <f>'Base Premium'!G53</f>
        <v>800</v>
      </c>
      <c r="Y53">
        <v>800</v>
      </c>
    </row>
    <row r="55" spans="1:25" x14ac:dyDescent="0.35">
      <c r="D55" s="20" t="s">
        <v>5</v>
      </c>
    </row>
  </sheetData>
  <pageMargins left="0.25" right="0.25" top="0.75" bottom="0.75" header="0.3" footer="0.3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zoomScale="124" workbookViewId="0">
      <selection activeCell="O4" sqref="O4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74</v>
      </c>
      <c r="B1" s="16"/>
      <c r="C1" s="16"/>
      <c r="D1" s="16"/>
      <c r="E1" s="16"/>
      <c r="F1" s="16"/>
      <c r="G1" s="16"/>
      <c r="H1" s="16" t="s">
        <v>93</v>
      </c>
      <c r="I1" s="72">
        <f>'1st Fortnight'!I1</f>
        <v>4.5</v>
      </c>
      <c r="J1" s="16">
        <f>1+I1/100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f>'1st Fortnight'!S1</f>
        <v>0.35499999999999998</v>
      </c>
      <c r="T1" t="s">
        <v>37</v>
      </c>
      <c r="U1" s="20">
        <f>'1st Fortnight'!U1</f>
        <v>0.8</v>
      </c>
      <c r="V1" t="s">
        <v>39</v>
      </c>
      <c r="W1" s="20">
        <f>'1st Fortnight'!W1</f>
        <v>1.175</v>
      </c>
    </row>
    <row r="2" spans="1:23" x14ac:dyDescent="0.35">
      <c r="A2" s="17" t="s">
        <v>71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77">
        <f>'1st Fortnight'!K2</f>
        <v>3</v>
      </c>
      <c r="L2" s="18" t="s">
        <v>81</v>
      </c>
      <c r="M2" s="18">
        <f>'1st Fortnight'!M2</f>
        <v>1.03</v>
      </c>
      <c r="N2" s="18"/>
      <c r="O2" s="18"/>
      <c r="P2" s="61" t="s">
        <v>5</v>
      </c>
      <c r="R2" t="s">
        <v>36</v>
      </c>
      <c r="S2" s="20">
        <f>'1st Fortnight'!S2</f>
        <v>0.60099999999999998</v>
      </c>
      <c r="T2" t="s">
        <v>38</v>
      </c>
      <c r="U2" s="20">
        <f>'1st Fortnight'!U2</f>
        <v>0.99850000000000005</v>
      </c>
    </row>
    <row r="3" spans="1:23" ht="15" customHeight="1" x14ac:dyDescent="0.5">
      <c r="A3" s="16" t="s">
        <v>23</v>
      </c>
      <c r="B3" s="16"/>
      <c r="C3" s="60">
        <f>5.85/6</f>
        <v>0.97499999999999998</v>
      </c>
      <c r="D3" s="16">
        <f>5.9/6</f>
        <v>0.98333333333333339</v>
      </c>
      <c r="E3" s="60">
        <f>11.7/12</f>
        <v>0.97499999999999998</v>
      </c>
      <c r="F3" s="16">
        <f>11.85/12</f>
        <v>0.98749999999999993</v>
      </c>
      <c r="G3" s="16" t="s">
        <v>5</v>
      </c>
      <c r="H3" s="60">
        <f>17.6/18</f>
        <v>0.97777777777777786</v>
      </c>
      <c r="I3" s="16">
        <f>17.65/18</f>
        <v>0.98055555555555551</v>
      </c>
      <c r="J3" s="16" t="s">
        <v>34</v>
      </c>
      <c r="K3" s="22">
        <f>(100+K2)</f>
        <v>103</v>
      </c>
      <c r="L3" s="60">
        <f>23.5/24</f>
        <v>0.97916666666666663</v>
      </c>
      <c r="M3" s="16">
        <f>23.55/24</f>
        <v>0.98125000000000007</v>
      </c>
      <c r="N3" s="60">
        <f>29.45/30</f>
        <v>0.98166666666666669</v>
      </c>
      <c r="O3" s="16">
        <f>29.35/30</f>
        <v>0.97833333333333339</v>
      </c>
      <c r="P3" s="16" t="s">
        <v>5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5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69</v>
      </c>
      <c r="D5" s="48" t="s">
        <v>20</v>
      </c>
      <c r="E5" s="48" t="s">
        <v>19</v>
      </c>
      <c r="F5" s="48" t="s">
        <v>69</v>
      </c>
      <c r="G5" s="48" t="s">
        <v>20</v>
      </c>
      <c r="H5" s="48" t="s">
        <v>19</v>
      </c>
      <c r="I5" s="48" t="s">
        <v>69</v>
      </c>
      <c r="J5" s="48" t="s">
        <v>20</v>
      </c>
      <c r="K5" s="48" t="s">
        <v>19</v>
      </c>
      <c r="L5" s="48" t="s">
        <v>69</v>
      </c>
      <c r="M5" s="48" t="s">
        <v>20</v>
      </c>
      <c r="N5" s="48" t="s">
        <v>19</v>
      </c>
      <c r="O5" s="48" t="s">
        <v>69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53</v>
      </c>
      <c r="B6" s="49">
        <f>VALUE(D6*100/$K$3)</f>
        <v>113.24330143540671</v>
      </c>
      <c r="C6" s="49">
        <f>D6-B6</f>
        <v>3.3972990430622048</v>
      </c>
      <c r="D6" s="75">
        <f>(R6+R6*$K$2/100)/$J$1*$D$3</f>
        <v>116.64060047846891</v>
      </c>
      <c r="E6" s="49">
        <f>VALUE(G6*100/$K$3)</f>
        <v>192.52848086124402</v>
      </c>
      <c r="F6" s="49">
        <f>VALUE(G6*$K$2/$K$3)</f>
        <v>5.7758544258373199</v>
      </c>
      <c r="G6" s="50">
        <f>(S6+S6*$K$2/100)/$J$1*$F$3</f>
        <v>198.30433528708133</v>
      </c>
      <c r="H6" s="51">
        <f>VALUE(J6*100/$K$3)</f>
        <v>254.47527910685807</v>
      </c>
      <c r="I6" s="51">
        <f>VALUE(J6*$K$2/$K$3)</f>
        <v>7.634258373205741</v>
      </c>
      <c r="J6" s="50">
        <f>(T6+T6*$K$2/100)/$J$1*$I$3</f>
        <v>262.10953748006381</v>
      </c>
      <c r="K6" s="51">
        <f>VALUE(M6*100/$K$3)</f>
        <v>317.84189892344506</v>
      </c>
      <c r="L6" s="51">
        <f>VALUE(M6*$K$2/$K$3)</f>
        <v>9.5352569677033507</v>
      </c>
      <c r="M6" s="50">
        <f>(U6+U6*$K$2/100)/$J$1*$M$3</f>
        <v>327.37715589114839</v>
      </c>
      <c r="N6" s="52">
        <f>VALUE(P6*100/$K$3)</f>
        <v>372.91351674641152</v>
      </c>
      <c r="O6" s="52">
        <f>VALUE(P6*$K$2/$K$3)</f>
        <v>11.187405502392346</v>
      </c>
      <c r="P6" s="50">
        <f>(V6+V6*$K$2/100)/$J$1*$O$3</f>
        <v>384.10092224880384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398.32499999999999</v>
      </c>
      <c r="W6" s="27">
        <f>W31*0.75</f>
        <v>339</v>
      </c>
    </row>
    <row r="7" spans="1:23" ht="12" customHeight="1" x14ac:dyDescent="0.35">
      <c r="A7" s="46" t="s">
        <v>55</v>
      </c>
      <c r="B7" s="49">
        <f t="shared" ref="B7:B28" si="0">VALUE(D7*100/$K$3)</f>
        <v>113.24330143540671</v>
      </c>
      <c r="C7" s="49">
        <f t="shared" ref="C7:C28" si="1">D7-B7</f>
        <v>3.3972990430622048</v>
      </c>
      <c r="D7" s="75">
        <f t="shared" ref="D7:D28" si="2">(R7+R7*$K$2/100)/$J$1*$D$3</f>
        <v>116.64060047846891</v>
      </c>
      <c r="E7" s="49">
        <f t="shared" ref="E7:E28" si="3">VALUE(G7*100/$K$3)</f>
        <v>192.52848086124402</v>
      </c>
      <c r="F7" s="49">
        <f t="shared" ref="F7:F28" si="4">VALUE(G7*$K$2/$K$3)</f>
        <v>5.7758544258373199</v>
      </c>
      <c r="G7" s="50">
        <f t="shared" ref="G7:G28" si="5">(S7+S7*$K$2/100)/$J$1*$F$3</f>
        <v>198.30433528708133</v>
      </c>
      <c r="H7" s="51">
        <f t="shared" ref="H7:H28" si="6">VALUE(J7*100/$K$3)</f>
        <v>254.47527910685807</v>
      </c>
      <c r="I7" s="51">
        <f t="shared" ref="I7:I28" si="7">VALUE(J7*$K$2/$K$3)</f>
        <v>7.634258373205741</v>
      </c>
      <c r="J7" s="50">
        <f t="shared" ref="J7:J28" si="8">(T7+T7*$K$2/100)/$J$1*$I$3</f>
        <v>262.10953748006381</v>
      </c>
      <c r="K7" s="51">
        <f t="shared" ref="K7:K28" si="9">VALUE(M7*100/$K$3)</f>
        <v>317.84189892344506</v>
      </c>
      <c r="L7" s="51">
        <f t="shared" ref="L7:L28" si="10">VALUE(M7*$K$2/$K$3)</f>
        <v>9.5352569677033507</v>
      </c>
      <c r="M7" s="50">
        <f t="shared" ref="M7:M28" si="11">(U7+U7*$K$2/100)/$J$1*$M$3</f>
        <v>327.37715589114839</v>
      </c>
      <c r="N7" s="52">
        <f t="shared" ref="N7:N28" si="12">VALUE(P7*100/$K$3)</f>
        <v>372.91351674641152</v>
      </c>
      <c r="O7" s="52">
        <f t="shared" ref="O7:O28" si="13">VALUE(P7*$K$2/$K$3)</f>
        <v>11.187405502392346</v>
      </c>
      <c r="P7" s="50">
        <f t="shared" ref="P7:P28" si="14">(V7+V7*$K$2/100)/$J$1*$O$3</f>
        <v>384.10092224880384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398.32499999999999</v>
      </c>
      <c r="W7" s="27">
        <f t="shared" ref="W7:W28" si="20">W32*0.75</f>
        <v>339</v>
      </c>
    </row>
    <row r="8" spans="1:23" ht="12" customHeight="1" x14ac:dyDescent="0.35">
      <c r="A8" s="46" t="s">
        <v>54</v>
      </c>
      <c r="B8" s="49">
        <f t="shared" si="0"/>
        <v>187.90370813397132</v>
      </c>
      <c r="C8" s="49">
        <f t="shared" si="1"/>
        <v>5.6371112440191382</v>
      </c>
      <c r="D8" s="75">
        <f t="shared" si="2"/>
        <v>193.54081937799046</v>
      </c>
      <c r="E8" s="49">
        <f t="shared" si="3"/>
        <v>319.46097488038282</v>
      </c>
      <c r="F8" s="49">
        <f t="shared" si="4"/>
        <v>9.5838292464114847</v>
      </c>
      <c r="G8" s="50">
        <f t="shared" si="5"/>
        <v>329.0448041267943</v>
      </c>
      <c r="H8" s="51">
        <f t="shared" si="6"/>
        <v>422.24880382775126</v>
      </c>
      <c r="I8" s="51">
        <f t="shared" si="7"/>
        <v>12.667464114832537</v>
      </c>
      <c r="J8" s="50">
        <f t="shared" si="8"/>
        <v>434.91626794258377</v>
      </c>
      <c r="K8" s="51">
        <f t="shared" si="9"/>
        <v>527.39253139952154</v>
      </c>
      <c r="L8" s="51">
        <f t="shared" si="10"/>
        <v>15.821775941985644</v>
      </c>
      <c r="M8" s="50">
        <f t="shared" si="11"/>
        <v>543.21430734150715</v>
      </c>
      <c r="N8" s="52">
        <f t="shared" si="12"/>
        <v>618.77242822966514</v>
      </c>
      <c r="O8" s="52">
        <f t="shared" si="13"/>
        <v>18.563172846889955</v>
      </c>
      <c r="P8" s="50">
        <f t="shared" si="14"/>
        <v>637.33560107655512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660.9375</v>
      </c>
      <c r="W8" s="27">
        <f t="shared" si="20"/>
        <v>562.5</v>
      </c>
    </row>
    <row r="9" spans="1:23" ht="12" customHeight="1" x14ac:dyDescent="0.35">
      <c r="A9" s="46" t="s">
        <v>56</v>
      </c>
      <c r="B9" s="49">
        <f t="shared" si="0"/>
        <v>187.90370813397132</v>
      </c>
      <c r="C9" s="49">
        <f t="shared" si="1"/>
        <v>5.6371112440191382</v>
      </c>
      <c r="D9" s="75">
        <f t="shared" si="2"/>
        <v>193.54081937799046</v>
      </c>
      <c r="E9" s="49">
        <f t="shared" si="3"/>
        <v>319.46097488038282</v>
      </c>
      <c r="F9" s="49">
        <f t="shared" si="4"/>
        <v>9.5838292464114847</v>
      </c>
      <c r="G9" s="50">
        <f t="shared" si="5"/>
        <v>329.0448041267943</v>
      </c>
      <c r="H9" s="51">
        <f t="shared" si="6"/>
        <v>422.24880382775126</v>
      </c>
      <c r="I9" s="51">
        <f t="shared" si="7"/>
        <v>12.667464114832537</v>
      </c>
      <c r="J9" s="50">
        <f t="shared" si="8"/>
        <v>434.91626794258377</v>
      </c>
      <c r="K9" s="51">
        <f t="shared" si="9"/>
        <v>527.39253139952154</v>
      </c>
      <c r="L9" s="51">
        <f t="shared" si="10"/>
        <v>15.821775941985644</v>
      </c>
      <c r="M9" s="50">
        <f t="shared" si="11"/>
        <v>543.21430734150715</v>
      </c>
      <c r="N9" s="52">
        <f t="shared" si="12"/>
        <v>618.77242822966514</v>
      </c>
      <c r="O9" s="52">
        <f t="shared" si="13"/>
        <v>18.563172846889955</v>
      </c>
      <c r="P9" s="50">
        <f t="shared" si="14"/>
        <v>637.33560107655512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660.9375</v>
      </c>
      <c r="W9" s="27">
        <f t="shared" si="20"/>
        <v>562.5</v>
      </c>
    </row>
    <row r="10" spans="1:23" x14ac:dyDescent="0.35">
      <c r="A10" s="46" t="s">
        <v>57</v>
      </c>
      <c r="B10" s="49">
        <f t="shared" si="0"/>
        <v>187.90370813397132</v>
      </c>
      <c r="C10" s="49">
        <f t="shared" si="1"/>
        <v>5.6371112440191382</v>
      </c>
      <c r="D10" s="75">
        <f t="shared" si="2"/>
        <v>193.54081937799046</v>
      </c>
      <c r="E10" s="49">
        <f t="shared" si="3"/>
        <v>319.46097488038282</v>
      </c>
      <c r="F10" s="49">
        <f t="shared" si="4"/>
        <v>9.5838292464114847</v>
      </c>
      <c r="G10" s="50">
        <f t="shared" si="5"/>
        <v>329.0448041267943</v>
      </c>
      <c r="H10" s="51">
        <f t="shared" si="6"/>
        <v>422.24880382775126</v>
      </c>
      <c r="I10" s="51">
        <f t="shared" si="7"/>
        <v>12.667464114832537</v>
      </c>
      <c r="J10" s="50">
        <f t="shared" si="8"/>
        <v>434.91626794258377</v>
      </c>
      <c r="K10" s="51">
        <f t="shared" si="9"/>
        <v>527.39253139952154</v>
      </c>
      <c r="L10" s="51">
        <f t="shared" si="10"/>
        <v>15.821775941985644</v>
      </c>
      <c r="M10" s="50">
        <f t="shared" si="11"/>
        <v>543.21430734150715</v>
      </c>
      <c r="N10" s="52">
        <f t="shared" si="12"/>
        <v>618.77242822966514</v>
      </c>
      <c r="O10" s="52">
        <f t="shared" si="13"/>
        <v>18.563172846889955</v>
      </c>
      <c r="P10" s="50">
        <f t="shared" si="14"/>
        <v>637.33560107655512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660.9375</v>
      </c>
      <c r="W10" s="27">
        <f t="shared" si="20"/>
        <v>562.5</v>
      </c>
    </row>
    <row r="11" spans="1:23" ht="13.5" customHeight="1" x14ac:dyDescent="0.35">
      <c r="A11" s="46" t="s">
        <v>58</v>
      </c>
      <c r="B11" s="49">
        <f t="shared" si="0"/>
        <v>187.90370813397132</v>
      </c>
      <c r="C11" s="49">
        <f t="shared" si="1"/>
        <v>5.6371112440191382</v>
      </c>
      <c r="D11" s="75">
        <f t="shared" si="2"/>
        <v>193.54081937799046</v>
      </c>
      <c r="E11" s="49">
        <f t="shared" si="3"/>
        <v>319.46097488038282</v>
      </c>
      <c r="F11" s="49">
        <f t="shared" si="4"/>
        <v>9.5838292464114847</v>
      </c>
      <c r="G11" s="50">
        <f t="shared" si="5"/>
        <v>329.0448041267943</v>
      </c>
      <c r="H11" s="51">
        <f t="shared" si="6"/>
        <v>422.24880382775126</v>
      </c>
      <c r="I11" s="51">
        <f t="shared" si="7"/>
        <v>12.667464114832537</v>
      </c>
      <c r="J11" s="50">
        <f t="shared" si="8"/>
        <v>434.91626794258377</v>
      </c>
      <c r="K11" s="51">
        <f t="shared" si="9"/>
        <v>527.39253139952154</v>
      </c>
      <c r="L11" s="51">
        <f t="shared" si="10"/>
        <v>15.821775941985644</v>
      </c>
      <c r="M11" s="50">
        <f t="shared" si="11"/>
        <v>543.21430734150715</v>
      </c>
      <c r="N11" s="52">
        <f t="shared" si="12"/>
        <v>618.77242822966514</v>
      </c>
      <c r="O11" s="52">
        <f t="shared" si="13"/>
        <v>18.563172846889955</v>
      </c>
      <c r="P11" s="50">
        <f t="shared" si="14"/>
        <v>637.33560107655512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660.9375</v>
      </c>
      <c r="W11" s="27">
        <f t="shared" si="20"/>
        <v>562.5</v>
      </c>
    </row>
    <row r="12" spans="1:23" x14ac:dyDescent="0.35">
      <c r="A12" s="46" t="s">
        <v>60</v>
      </c>
      <c r="B12" s="49">
        <f t="shared" si="0"/>
        <v>187.90370813397132</v>
      </c>
      <c r="C12" s="49">
        <f t="shared" si="1"/>
        <v>5.6371112440191382</v>
      </c>
      <c r="D12" s="75">
        <f t="shared" si="2"/>
        <v>193.54081937799046</v>
      </c>
      <c r="E12" s="49">
        <f t="shared" si="3"/>
        <v>319.46097488038282</v>
      </c>
      <c r="F12" s="49">
        <f t="shared" si="4"/>
        <v>9.5838292464114847</v>
      </c>
      <c r="G12" s="50">
        <f t="shared" si="5"/>
        <v>329.0448041267943</v>
      </c>
      <c r="H12" s="51">
        <f t="shared" si="6"/>
        <v>422.24880382775126</v>
      </c>
      <c r="I12" s="51">
        <f t="shared" si="7"/>
        <v>12.667464114832537</v>
      </c>
      <c r="J12" s="50">
        <f t="shared" si="8"/>
        <v>434.91626794258377</v>
      </c>
      <c r="K12" s="51">
        <f t="shared" si="9"/>
        <v>527.39253139952154</v>
      </c>
      <c r="L12" s="51">
        <f t="shared" si="10"/>
        <v>15.821775941985644</v>
      </c>
      <c r="M12" s="50">
        <f t="shared" si="11"/>
        <v>543.21430734150715</v>
      </c>
      <c r="N12" s="52">
        <f t="shared" si="12"/>
        <v>618.77242822966514</v>
      </c>
      <c r="O12" s="52">
        <f t="shared" si="13"/>
        <v>18.563172846889955</v>
      </c>
      <c r="P12" s="50">
        <f t="shared" si="14"/>
        <v>637.33560107655512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660.9375</v>
      </c>
      <c r="W12" s="27">
        <f t="shared" si="20"/>
        <v>562.5</v>
      </c>
    </row>
    <row r="13" spans="1:23" ht="12" customHeight="1" x14ac:dyDescent="0.35">
      <c r="A13" s="46" t="s">
        <v>59</v>
      </c>
      <c r="B13" s="49">
        <f t="shared" si="0"/>
        <v>187.90370813397132</v>
      </c>
      <c r="C13" s="49">
        <f t="shared" si="1"/>
        <v>5.6371112440191382</v>
      </c>
      <c r="D13" s="75">
        <f t="shared" si="2"/>
        <v>193.54081937799046</v>
      </c>
      <c r="E13" s="49">
        <f t="shared" si="3"/>
        <v>319.46097488038282</v>
      </c>
      <c r="F13" s="49">
        <f t="shared" si="4"/>
        <v>9.5838292464114847</v>
      </c>
      <c r="G13" s="50">
        <f t="shared" si="5"/>
        <v>329.0448041267943</v>
      </c>
      <c r="H13" s="51">
        <f t="shared" si="6"/>
        <v>422.24880382775126</v>
      </c>
      <c r="I13" s="51">
        <f t="shared" si="7"/>
        <v>12.667464114832537</v>
      </c>
      <c r="J13" s="50">
        <f t="shared" si="8"/>
        <v>434.91626794258377</v>
      </c>
      <c r="K13" s="51">
        <f t="shared" si="9"/>
        <v>527.39253139952154</v>
      </c>
      <c r="L13" s="51">
        <f t="shared" si="10"/>
        <v>15.821775941985644</v>
      </c>
      <c r="M13" s="50">
        <f t="shared" si="11"/>
        <v>543.21430734150715</v>
      </c>
      <c r="N13" s="52">
        <f t="shared" si="12"/>
        <v>618.77242822966514</v>
      </c>
      <c r="O13" s="52">
        <f t="shared" si="13"/>
        <v>18.563172846889955</v>
      </c>
      <c r="P13" s="50">
        <f t="shared" si="14"/>
        <v>637.33560107655512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660.9375</v>
      </c>
      <c r="W13" s="27">
        <f t="shared" si="20"/>
        <v>562.5</v>
      </c>
    </row>
    <row r="14" spans="1:23" x14ac:dyDescent="0.35">
      <c r="A14" s="46" t="s">
        <v>61</v>
      </c>
      <c r="B14" s="49">
        <f t="shared" si="0"/>
        <v>187.90370813397132</v>
      </c>
      <c r="C14" s="49">
        <f t="shared" si="1"/>
        <v>5.6371112440191382</v>
      </c>
      <c r="D14" s="75">
        <f t="shared" si="2"/>
        <v>193.54081937799046</v>
      </c>
      <c r="E14" s="49">
        <f t="shared" si="3"/>
        <v>319.46097488038282</v>
      </c>
      <c r="F14" s="49">
        <f t="shared" si="4"/>
        <v>9.5838292464114847</v>
      </c>
      <c r="G14" s="50">
        <f t="shared" si="5"/>
        <v>329.0448041267943</v>
      </c>
      <c r="H14" s="51">
        <f t="shared" si="6"/>
        <v>422.24880382775126</v>
      </c>
      <c r="I14" s="51">
        <f t="shared" si="7"/>
        <v>12.667464114832537</v>
      </c>
      <c r="J14" s="50">
        <f t="shared" si="8"/>
        <v>434.91626794258377</v>
      </c>
      <c r="K14" s="51">
        <f t="shared" si="9"/>
        <v>527.39253139952154</v>
      </c>
      <c r="L14" s="51">
        <f t="shared" si="10"/>
        <v>15.821775941985644</v>
      </c>
      <c r="M14" s="50">
        <f t="shared" si="11"/>
        <v>543.21430734150715</v>
      </c>
      <c r="N14" s="52">
        <f t="shared" si="12"/>
        <v>618.77242822966514</v>
      </c>
      <c r="O14" s="52">
        <f t="shared" si="13"/>
        <v>18.563172846889955</v>
      </c>
      <c r="P14" s="50">
        <f t="shared" si="14"/>
        <v>637.33560107655512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660.9375</v>
      </c>
      <c r="W14" s="27">
        <f t="shared" si="20"/>
        <v>562.5</v>
      </c>
    </row>
    <row r="15" spans="1:23" ht="11.25" customHeight="1" x14ac:dyDescent="0.35">
      <c r="A15" s="46" t="s">
        <v>62</v>
      </c>
      <c r="B15" s="49">
        <f t="shared" si="0"/>
        <v>137.79605263157896</v>
      </c>
      <c r="C15" s="49">
        <f t="shared" si="1"/>
        <v>4.1338815789473813</v>
      </c>
      <c r="D15" s="75">
        <f t="shared" si="2"/>
        <v>141.92993421052634</v>
      </c>
      <c r="E15" s="49">
        <f t="shared" si="3"/>
        <v>234.27138157894737</v>
      </c>
      <c r="F15" s="49">
        <f t="shared" si="4"/>
        <v>7.0281414473684212</v>
      </c>
      <c r="G15" s="50">
        <f t="shared" si="5"/>
        <v>241.2995230263158</v>
      </c>
      <c r="H15" s="51">
        <f t="shared" si="6"/>
        <v>309.64912280701753</v>
      </c>
      <c r="I15" s="51">
        <f t="shared" si="7"/>
        <v>9.2894736842105257</v>
      </c>
      <c r="J15" s="50">
        <f t="shared" si="8"/>
        <v>318.93859649122805</v>
      </c>
      <c r="K15" s="51">
        <f t="shared" si="9"/>
        <v>386.75452302631584</v>
      </c>
      <c r="L15" s="51">
        <f t="shared" si="10"/>
        <v>11.602635690789475</v>
      </c>
      <c r="M15" s="50">
        <f t="shared" si="11"/>
        <v>398.35715871710534</v>
      </c>
      <c r="N15" s="52">
        <f t="shared" si="12"/>
        <v>453.7664473684211</v>
      </c>
      <c r="O15" s="52">
        <f t="shared" si="13"/>
        <v>13.612993421052632</v>
      </c>
      <c r="P15" s="50">
        <f t="shared" si="14"/>
        <v>467.37944078947373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484.6875</v>
      </c>
      <c r="W15" s="27">
        <f t="shared" si="20"/>
        <v>412.5</v>
      </c>
    </row>
    <row r="16" spans="1:23" x14ac:dyDescent="0.35">
      <c r="A16" s="46" t="s">
        <v>63</v>
      </c>
      <c r="B16" s="49">
        <f t="shared" si="0"/>
        <v>137.79605263157896</v>
      </c>
      <c r="C16" s="49">
        <f t="shared" si="1"/>
        <v>4.1338815789473813</v>
      </c>
      <c r="D16" s="75">
        <f t="shared" si="2"/>
        <v>141.92993421052634</v>
      </c>
      <c r="E16" s="49">
        <f t="shared" si="3"/>
        <v>234.27138157894737</v>
      </c>
      <c r="F16" s="49">
        <f t="shared" si="4"/>
        <v>7.0281414473684212</v>
      </c>
      <c r="G16" s="50">
        <f t="shared" si="5"/>
        <v>241.2995230263158</v>
      </c>
      <c r="H16" s="51">
        <f t="shared" si="6"/>
        <v>309.64912280701753</v>
      </c>
      <c r="I16" s="51">
        <f t="shared" si="7"/>
        <v>9.2894736842105257</v>
      </c>
      <c r="J16" s="50">
        <f t="shared" si="8"/>
        <v>318.93859649122805</v>
      </c>
      <c r="K16" s="51">
        <f t="shared" si="9"/>
        <v>386.75452302631584</v>
      </c>
      <c r="L16" s="51">
        <f t="shared" si="10"/>
        <v>11.602635690789475</v>
      </c>
      <c r="M16" s="50">
        <f t="shared" si="11"/>
        <v>398.35715871710534</v>
      </c>
      <c r="N16" s="52">
        <f t="shared" si="12"/>
        <v>453.7664473684211</v>
      </c>
      <c r="O16" s="52">
        <f t="shared" si="13"/>
        <v>13.612993421052632</v>
      </c>
      <c r="P16" s="50">
        <f t="shared" si="14"/>
        <v>467.37944078947373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484.6875</v>
      </c>
      <c r="W16" s="27">
        <f t="shared" si="20"/>
        <v>412.5</v>
      </c>
    </row>
    <row r="17" spans="1:23" ht="11.25" customHeight="1" x14ac:dyDescent="0.35">
      <c r="A17" s="46" t="s">
        <v>64</v>
      </c>
      <c r="B17" s="49">
        <f t="shared" si="0"/>
        <v>137.79605263157896</v>
      </c>
      <c r="C17" s="49">
        <f t="shared" si="1"/>
        <v>4.1338815789473813</v>
      </c>
      <c r="D17" s="75">
        <f t="shared" si="2"/>
        <v>141.92993421052634</v>
      </c>
      <c r="E17" s="49">
        <f t="shared" si="3"/>
        <v>234.27138157894737</v>
      </c>
      <c r="F17" s="49">
        <f t="shared" si="4"/>
        <v>7.0281414473684212</v>
      </c>
      <c r="G17" s="50">
        <f t="shared" si="5"/>
        <v>241.2995230263158</v>
      </c>
      <c r="H17" s="51">
        <f t="shared" si="6"/>
        <v>309.64912280701753</v>
      </c>
      <c r="I17" s="51">
        <f t="shared" si="7"/>
        <v>9.2894736842105257</v>
      </c>
      <c r="J17" s="50">
        <f t="shared" si="8"/>
        <v>318.93859649122805</v>
      </c>
      <c r="K17" s="51">
        <f t="shared" si="9"/>
        <v>386.75452302631584</v>
      </c>
      <c r="L17" s="51">
        <f t="shared" si="10"/>
        <v>11.602635690789475</v>
      </c>
      <c r="M17" s="50">
        <f t="shared" si="11"/>
        <v>398.35715871710534</v>
      </c>
      <c r="N17" s="52">
        <f t="shared" si="12"/>
        <v>453.7664473684211</v>
      </c>
      <c r="O17" s="52">
        <f t="shared" si="13"/>
        <v>13.612993421052632</v>
      </c>
      <c r="P17" s="50">
        <f t="shared" si="14"/>
        <v>467.37944078947373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484.6875</v>
      </c>
      <c r="W17" s="27">
        <f t="shared" si="20"/>
        <v>412.5</v>
      </c>
    </row>
    <row r="18" spans="1:23" x14ac:dyDescent="0.35">
      <c r="A18" s="46" t="s">
        <v>65</v>
      </c>
      <c r="B18" s="49">
        <f t="shared" si="0"/>
        <v>137.79605263157896</v>
      </c>
      <c r="C18" s="49">
        <f t="shared" si="1"/>
        <v>4.1338815789473813</v>
      </c>
      <c r="D18" s="75">
        <f t="shared" si="2"/>
        <v>141.92993421052634</v>
      </c>
      <c r="E18" s="49">
        <f t="shared" si="3"/>
        <v>234.27138157894737</v>
      </c>
      <c r="F18" s="49">
        <f t="shared" si="4"/>
        <v>7.0281414473684212</v>
      </c>
      <c r="G18" s="50">
        <f t="shared" si="5"/>
        <v>241.2995230263158</v>
      </c>
      <c r="H18" s="51">
        <f t="shared" si="6"/>
        <v>309.64912280701753</v>
      </c>
      <c r="I18" s="51">
        <f t="shared" si="7"/>
        <v>9.2894736842105257</v>
      </c>
      <c r="J18" s="50">
        <f t="shared" si="8"/>
        <v>318.93859649122805</v>
      </c>
      <c r="K18" s="51">
        <f t="shared" si="9"/>
        <v>386.75452302631584</v>
      </c>
      <c r="L18" s="51">
        <f t="shared" si="10"/>
        <v>11.602635690789475</v>
      </c>
      <c r="M18" s="50">
        <f t="shared" si="11"/>
        <v>398.35715871710534</v>
      </c>
      <c r="N18" s="52">
        <f t="shared" si="12"/>
        <v>453.7664473684211</v>
      </c>
      <c r="O18" s="52">
        <f t="shared" si="13"/>
        <v>13.612993421052632</v>
      </c>
      <c r="P18" s="50">
        <f t="shared" si="14"/>
        <v>467.37944078947373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484.6875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100.2153110047847</v>
      </c>
      <c r="C19" s="49">
        <f t="shared" si="1"/>
        <v>3.0064593301435423</v>
      </c>
      <c r="D19" s="75">
        <f t="shared" si="2"/>
        <v>103.22177033492824</v>
      </c>
      <c r="E19" s="49">
        <f t="shared" si="3"/>
        <v>170.37918660287079</v>
      </c>
      <c r="F19" s="49">
        <f t="shared" si="4"/>
        <v>5.1113755980861235</v>
      </c>
      <c r="G19" s="50">
        <f t="shared" si="5"/>
        <v>175.4905622009569</v>
      </c>
      <c r="H19" s="51">
        <f t="shared" si="6"/>
        <v>225.19936204146728</v>
      </c>
      <c r="I19" s="51">
        <f t="shared" si="7"/>
        <v>6.7559808612440193</v>
      </c>
      <c r="J19" s="50">
        <f t="shared" si="8"/>
        <v>231.95534290271132</v>
      </c>
      <c r="K19" s="51">
        <f t="shared" si="9"/>
        <v>281.27601674641153</v>
      </c>
      <c r="L19" s="51">
        <f t="shared" si="10"/>
        <v>8.4382805023923453</v>
      </c>
      <c r="M19" s="50">
        <f t="shared" si="11"/>
        <v>289.71429724880386</v>
      </c>
      <c r="N19" s="52">
        <f t="shared" si="12"/>
        <v>330.01196172248808</v>
      </c>
      <c r="O19" s="52">
        <f t="shared" si="13"/>
        <v>9.9003588516746426</v>
      </c>
      <c r="P19" s="50">
        <f t="shared" si="14"/>
        <v>339.91232057416272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352.5</v>
      </c>
      <c r="W19" s="27">
        <f t="shared" si="20"/>
        <v>300</v>
      </c>
    </row>
    <row r="20" spans="1:23" x14ac:dyDescent="0.35">
      <c r="A20" s="46" t="s">
        <v>29</v>
      </c>
      <c r="B20" s="49">
        <f t="shared" si="0"/>
        <v>75.161483253588514</v>
      </c>
      <c r="C20" s="49">
        <f t="shared" si="1"/>
        <v>2.2548444976076638</v>
      </c>
      <c r="D20" s="75">
        <f t="shared" si="2"/>
        <v>77.416327751196178</v>
      </c>
      <c r="E20" s="49">
        <f t="shared" si="3"/>
        <v>127.78438995215312</v>
      </c>
      <c r="F20" s="49">
        <f t="shared" si="4"/>
        <v>3.8335316985645935</v>
      </c>
      <c r="G20" s="50">
        <f t="shared" si="5"/>
        <v>131.6179216507177</v>
      </c>
      <c r="H20" s="51">
        <f t="shared" si="6"/>
        <v>168.89952153110048</v>
      </c>
      <c r="I20" s="51">
        <f t="shared" si="7"/>
        <v>5.0669856459330145</v>
      </c>
      <c r="J20" s="50">
        <f t="shared" si="8"/>
        <v>173.96650717703349</v>
      </c>
      <c r="K20" s="51">
        <f t="shared" si="9"/>
        <v>210.95701255980865</v>
      </c>
      <c r="L20" s="51">
        <f t="shared" si="10"/>
        <v>6.3287103767942599</v>
      </c>
      <c r="M20" s="50">
        <f t="shared" si="11"/>
        <v>217.28572293660292</v>
      </c>
      <c r="N20" s="52">
        <f t="shared" si="12"/>
        <v>247.50897129186603</v>
      </c>
      <c r="O20" s="52">
        <f t="shared" si="13"/>
        <v>7.4252691387559802</v>
      </c>
      <c r="P20" s="50">
        <f t="shared" si="14"/>
        <v>254.934240430622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264.375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56.371112440191389</v>
      </c>
      <c r="C21" s="49">
        <f t="shared" si="1"/>
        <v>1.6911333732057443</v>
      </c>
      <c r="D21" s="75">
        <f t="shared" si="2"/>
        <v>58.062245813397134</v>
      </c>
      <c r="E21" s="49">
        <f t="shared" si="3"/>
        <v>95.838292464114843</v>
      </c>
      <c r="F21" s="49">
        <f t="shared" si="4"/>
        <v>2.8751487739234451</v>
      </c>
      <c r="G21" s="50">
        <f t="shared" si="5"/>
        <v>98.713441238038286</v>
      </c>
      <c r="H21" s="51">
        <f t="shared" si="6"/>
        <v>126.67464114832539</v>
      </c>
      <c r="I21" s="51">
        <f t="shared" si="7"/>
        <v>3.8002392344497617</v>
      </c>
      <c r="J21" s="50">
        <f t="shared" si="8"/>
        <v>130.47488038277515</v>
      </c>
      <c r="K21" s="51">
        <f t="shared" si="9"/>
        <v>158.21775941985649</v>
      </c>
      <c r="L21" s="51">
        <f t="shared" si="10"/>
        <v>4.7465327825956951</v>
      </c>
      <c r="M21" s="50">
        <f t="shared" si="11"/>
        <v>162.96429220245219</v>
      </c>
      <c r="N21" s="52">
        <f t="shared" si="12"/>
        <v>185.63172846889952</v>
      </c>
      <c r="O21" s="52">
        <f t="shared" si="13"/>
        <v>5.5689518540669862</v>
      </c>
      <c r="P21" s="50">
        <f t="shared" si="14"/>
        <v>191.20068032296652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198.28125</v>
      </c>
      <c r="W21" s="27">
        <f t="shared" si="20"/>
        <v>168.75</v>
      </c>
    </row>
    <row r="22" spans="1:23" x14ac:dyDescent="0.35">
      <c r="A22" s="46" t="s">
        <v>66</v>
      </c>
      <c r="B22" s="49">
        <f t="shared" si="0"/>
        <v>187.90370813397132</v>
      </c>
      <c r="C22" s="49">
        <f t="shared" si="1"/>
        <v>5.6371112440191382</v>
      </c>
      <c r="D22" s="75">
        <f t="shared" si="2"/>
        <v>193.54081937799046</v>
      </c>
      <c r="E22" s="49">
        <f t="shared" si="3"/>
        <v>319.46097488038282</v>
      </c>
      <c r="F22" s="49">
        <f t="shared" si="4"/>
        <v>9.5838292464114847</v>
      </c>
      <c r="G22" s="50">
        <f t="shared" si="5"/>
        <v>329.0448041267943</v>
      </c>
      <c r="H22" s="51">
        <f t="shared" si="6"/>
        <v>422.24880382775126</v>
      </c>
      <c r="I22" s="51">
        <f t="shared" si="7"/>
        <v>12.667464114832537</v>
      </c>
      <c r="J22" s="50">
        <f t="shared" si="8"/>
        <v>434.91626794258377</v>
      </c>
      <c r="K22" s="51">
        <f t="shared" si="9"/>
        <v>527.39253139952154</v>
      </c>
      <c r="L22" s="51">
        <f t="shared" si="10"/>
        <v>15.821775941985644</v>
      </c>
      <c r="M22" s="50">
        <f t="shared" si="11"/>
        <v>543.21430734150715</v>
      </c>
      <c r="N22" s="52">
        <f t="shared" si="12"/>
        <v>618.77242822966514</v>
      </c>
      <c r="O22" s="52">
        <f t="shared" si="13"/>
        <v>18.563172846889955</v>
      </c>
      <c r="P22" s="50">
        <f t="shared" si="14"/>
        <v>637.33560107655512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660.9375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200.43062200956939</v>
      </c>
      <c r="C23" s="49">
        <f t="shared" si="1"/>
        <v>6.0129186602870845</v>
      </c>
      <c r="D23" s="75">
        <f t="shared" si="2"/>
        <v>206.44354066985647</v>
      </c>
      <c r="E23" s="49">
        <f t="shared" si="3"/>
        <v>340.75837320574158</v>
      </c>
      <c r="F23" s="49">
        <f t="shared" si="4"/>
        <v>10.222751196172247</v>
      </c>
      <c r="G23" s="50">
        <f t="shared" si="5"/>
        <v>350.9811244019138</v>
      </c>
      <c r="H23" s="51">
        <f t="shared" si="6"/>
        <v>450.39872408293456</v>
      </c>
      <c r="I23" s="51">
        <f t="shared" si="7"/>
        <v>13.511961722488039</v>
      </c>
      <c r="J23" s="50">
        <f t="shared" si="8"/>
        <v>463.91068580542264</v>
      </c>
      <c r="K23" s="51">
        <f t="shared" si="9"/>
        <v>562.55203349282306</v>
      </c>
      <c r="L23" s="51">
        <f t="shared" si="10"/>
        <v>16.876561004784691</v>
      </c>
      <c r="M23" s="50">
        <f t="shared" si="11"/>
        <v>579.42859449760772</v>
      </c>
      <c r="N23" s="52">
        <f t="shared" si="12"/>
        <v>660.02392344497616</v>
      </c>
      <c r="O23" s="52">
        <f t="shared" si="13"/>
        <v>19.800717703349285</v>
      </c>
      <c r="P23" s="50">
        <f t="shared" si="14"/>
        <v>679.82464114832544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705</v>
      </c>
      <c r="W23" s="27">
        <f t="shared" si="20"/>
        <v>600</v>
      </c>
    </row>
    <row r="24" spans="1:23" x14ac:dyDescent="0.35">
      <c r="A24" s="46" t="s">
        <v>68</v>
      </c>
      <c r="B24" s="49">
        <f t="shared" si="0"/>
        <v>102.72069377990432</v>
      </c>
      <c r="C24" s="49">
        <f t="shared" si="1"/>
        <v>3.081620813397123</v>
      </c>
      <c r="D24" s="75">
        <f t="shared" si="2"/>
        <v>105.80231459330145</v>
      </c>
      <c r="E24" s="49">
        <f t="shared" si="3"/>
        <v>174.6386662679426</v>
      </c>
      <c r="F24" s="49">
        <f t="shared" si="4"/>
        <v>5.2391599880382778</v>
      </c>
      <c r="G24" s="50">
        <f t="shared" si="5"/>
        <v>179.87782625598086</v>
      </c>
      <c r="H24" s="51">
        <f t="shared" si="6"/>
        <v>230.82934609250398</v>
      </c>
      <c r="I24" s="51">
        <f t="shared" si="7"/>
        <v>6.9248803827751191</v>
      </c>
      <c r="J24" s="50">
        <f t="shared" si="8"/>
        <v>237.7542264752791</v>
      </c>
      <c r="K24" s="51">
        <f t="shared" si="9"/>
        <v>288.30791716507179</v>
      </c>
      <c r="L24" s="51">
        <f t="shared" si="10"/>
        <v>8.649237514952155</v>
      </c>
      <c r="M24" s="50">
        <f t="shared" si="11"/>
        <v>296.95715468002396</v>
      </c>
      <c r="N24" s="52">
        <f t="shared" si="12"/>
        <v>338.26226076555031</v>
      </c>
      <c r="O24" s="52">
        <f t="shared" si="13"/>
        <v>10.147867822966511</v>
      </c>
      <c r="P24" s="50">
        <f t="shared" si="14"/>
        <v>348.41012858851684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361.3125</v>
      </c>
      <c r="W24" s="27">
        <f t="shared" si="20"/>
        <v>307.5</v>
      </c>
    </row>
    <row r="25" spans="1:23" x14ac:dyDescent="0.35">
      <c r="A25" s="46" t="s">
        <v>67</v>
      </c>
      <c r="B25" s="49">
        <f t="shared" si="0"/>
        <v>102.72069377990432</v>
      </c>
      <c r="C25" s="49">
        <f t="shared" si="1"/>
        <v>3.081620813397123</v>
      </c>
      <c r="D25" s="75">
        <f t="shared" si="2"/>
        <v>105.80231459330145</v>
      </c>
      <c r="E25" s="49">
        <f t="shared" si="3"/>
        <v>174.6386662679426</v>
      </c>
      <c r="F25" s="49">
        <f t="shared" si="4"/>
        <v>5.2391599880382778</v>
      </c>
      <c r="G25" s="50">
        <f t="shared" si="5"/>
        <v>179.87782625598086</v>
      </c>
      <c r="H25" s="51">
        <f t="shared" si="6"/>
        <v>230.82934609250398</v>
      </c>
      <c r="I25" s="51">
        <f t="shared" si="7"/>
        <v>6.9248803827751191</v>
      </c>
      <c r="J25" s="50">
        <f t="shared" si="8"/>
        <v>237.7542264752791</v>
      </c>
      <c r="K25" s="51">
        <f t="shared" si="9"/>
        <v>288.30791716507179</v>
      </c>
      <c r="L25" s="51">
        <f t="shared" si="10"/>
        <v>8.649237514952155</v>
      </c>
      <c r="M25" s="50">
        <f t="shared" si="11"/>
        <v>296.95715468002396</v>
      </c>
      <c r="N25" s="52">
        <f t="shared" si="12"/>
        <v>338.26226076555031</v>
      </c>
      <c r="O25" s="52">
        <f t="shared" si="13"/>
        <v>10.147867822966511</v>
      </c>
      <c r="P25" s="50">
        <f t="shared" si="14"/>
        <v>348.41012858851684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361.3125</v>
      </c>
      <c r="W25" s="27">
        <f t="shared" si="20"/>
        <v>307.5</v>
      </c>
    </row>
    <row r="26" spans="1:23" x14ac:dyDescent="0.35">
      <c r="A26" s="46" t="s">
        <v>48</v>
      </c>
      <c r="B26" s="49">
        <f t="shared" si="0"/>
        <v>112.74222488038278</v>
      </c>
      <c r="C26" s="49">
        <f t="shared" si="1"/>
        <v>3.3822667464114886</v>
      </c>
      <c r="D26" s="75">
        <f t="shared" si="2"/>
        <v>116.12449162679427</v>
      </c>
      <c r="E26" s="49">
        <f t="shared" si="3"/>
        <v>191.67658492822969</v>
      </c>
      <c r="F26" s="49">
        <f t="shared" si="4"/>
        <v>5.7502975478468903</v>
      </c>
      <c r="G26" s="50">
        <f t="shared" si="5"/>
        <v>197.42688247607657</v>
      </c>
      <c r="H26" s="51">
        <f t="shared" si="6"/>
        <v>253.34928229665078</v>
      </c>
      <c r="I26" s="51">
        <f t="shared" si="7"/>
        <v>7.6004784688995235</v>
      </c>
      <c r="J26" s="50">
        <f t="shared" si="8"/>
        <v>260.94976076555031</v>
      </c>
      <c r="K26" s="51">
        <f t="shared" si="9"/>
        <v>316.43551883971298</v>
      </c>
      <c r="L26" s="51">
        <f t="shared" si="10"/>
        <v>9.4930655651913902</v>
      </c>
      <c r="M26" s="50">
        <f t="shared" si="11"/>
        <v>325.92858440490437</v>
      </c>
      <c r="N26" s="52">
        <f t="shared" si="12"/>
        <v>371.26345693779905</v>
      </c>
      <c r="O26" s="52">
        <f t="shared" si="13"/>
        <v>11.137903708133972</v>
      </c>
      <c r="P26" s="50">
        <f t="shared" si="14"/>
        <v>382.40136064593304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396.5625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125.26913875598088</v>
      </c>
      <c r="C27" s="49">
        <f t="shared" si="1"/>
        <v>3.7580741626794207</v>
      </c>
      <c r="D27" s="75">
        <f t="shared" si="2"/>
        <v>129.0272129186603</v>
      </c>
      <c r="E27" s="49">
        <f t="shared" si="3"/>
        <v>212.9739832535885</v>
      </c>
      <c r="F27" s="49">
        <f t="shared" si="4"/>
        <v>6.3892194976076553</v>
      </c>
      <c r="G27" s="50">
        <f t="shared" si="5"/>
        <v>219.36320275119616</v>
      </c>
      <c r="H27" s="51">
        <f t="shared" si="6"/>
        <v>281.49920255183417</v>
      </c>
      <c r="I27" s="51">
        <f t="shared" si="7"/>
        <v>8.4449760765550241</v>
      </c>
      <c r="J27" s="50">
        <f t="shared" si="8"/>
        <v>289.94417862838918</v>
      </c>
      <c r="K27" s="51">
        <f t="shared" si="9"/>
        <v>351.59502093301438</v>
      </c>
      <c r="L27" s="51">
        <f t="shared" si="10"/>
        <v>10.547850627990432</v>
      </c>
      <c r="M27" s="50">
        <f t="shared" si="11"/>
        <v>362.14287156100482</v>
      </c>
      <c r="N27" s="52">
        <f t="shared" si="12"/>
        <v>412.51495215311013</v>
      </c>
      <c r="O27" s="52">
        <f t="shared" si="13"/>
        <v>12.375448564593304</v>
      </c>
      <c r="P27" s="50">
        <f t="shared" si="14"/>
        <v>424.89040071770341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440.625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200.43062200956939</v>
      </c>
      <c r="C28" s="49">
        <f t="shared" si="1"/>
        <v>6.0129186602870845</v>
      </c>
      <c r="D28" s="75">
        <f t="shared" si="2"/>
        <v>206.44354066985647</v>
      </c>
      <c r="E28" s="49">
        <f t="shared" si="3"/>
        <v>340.75837320574158</v>
      </c>
      <c r="F28" s="49">
        <f t="shared" si="4"/>
        <v>10.222751196172247</v>
      </c>
      <c r="G28" s="50">
        <f t="shared" si="5"/>
        <v>350.9811244019138</v>
      </c>
      <c r="H28" s="51">
        <f t="shared" si="6"/>
        <v>450.39872408293456</v>
      </c>
      <c r="I28" s="51">
        <f t="shared" si="7"/>
        <v>13.511961722488039</v>
      </c>
      <c r="J28" s="50">
        <f t="shared" si="8"/>
        <v>463.91068580542264</v>
      </c>
      <c r="K28" s="51">
        <f t="shared" si="9"/>
        <v>562.55203349282306</v>
      </c>
      <c r="L28" s="51">
        <f t="shared" si="10"/>
        <v>16.876561004784691</v>
      </c>
      <c r="M28" s="50">
        <f t="shared" si="11"/>
        <v>579.42859449760772</v>
      </c>
      <c r="N28" s="52">
        <f t="shared" si="12"/>
        <v>660.02392344497616</v>
      </c>
      <c r="O28" s="52">
        <f t="shared" si="13"/>
        <v>19.800717703349285</v>
      </c>
      <c r="P28" s="50">
        <f t="shared" si="14"/>
        <v>679.82464114832544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705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53</v>
      </c>
      <c r="B31" s="49">
        <f>VALUE(D31*100/$K$3)</f>
        <v>149.71148325358848</v>
      </c>
      <c r="C31" s="49">
        <f>VALUE(D31*$K$2/$K$3)</f>
        <v>4.4913444976076544</v>
      </c>
      <c r="D31" s="50">
        <f>(R31+R31*$K$2/100)/$J$1*$C$3</f>
        <v>154.20282775119614</v>
      </c>
      <c r="E31" s="53">
        <f>VALUE(G31*100/$K$3)</f>
        <v>253.45521531100485</v>
      </c>
      <c r="F31" s="53">
        <f>VALUE(G31*$K$2/$K$3)</f>
        <v>7.6036564593301454</v>
      </c>
      <c r="G31" s="50">
        <f>(S31+S31*$K$2/100)/$J$1*$E$3</f>
        <v>261.05887177033497</v>
      </c>
      <c r="H31" s="49">
        <f>VALUE(J31*100/$K$3)</f>
        <v>338.33918128654977</v>
      </c>
      <c r="I31" s="49">
        <f>VALUE(J31*$K$2/$K$3)</f>
        <v>10.150175438596492</v>
      </c>
      <c r="J31" s="50">
        <f>(T31+T31*$K$2/100)/$J$1*$H$3</f>
        <v>348.48935672514625</v>
      </c>
      <c r="K31" s="52">
        <f>VALUE(M31*100/$K$3)</f>
        <v>422.88943381180229</v>
      </c>
      <c r="L31" s="52">
        <f>VALUE(M31*$K$2/$K$3)</f>
        <v>12.686683014354069</v>
      </c>
      <c r="M31" s="59">
        <f>(U31+U31*$K$2/100)/$J$1*$L$3</f>
        <v>435.57611682615635</v>
      </c>
      <c r="N31" s="52">
        <f>VALUE(P31*100/$K$3)</f>
        <v>498.91212121212129</v>
      </c>
      <c r="O31" s="52">
        <f>VALUE(P31*$K$2/$K$3)</f>
        <v>14.96736363636364</v>
      </c>
      <c r="P31" s="50">
        <f>(V31+V31*$K$2/100)/$J$1*$N$3</f>
        <v>513.87948484848494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531.1</v>
      </c>
      <c r="W31" s="27">
        <f>'Base Premium'!G32</f>
        <v>452</v>
      </c>
    </row>
    <row r="32" spans="1:23" ht="14.25" customHeight="1" x14ac:dyDescent="0.35">
      <c r="A32" s="46" t="s">
        <v>55</v>
      </c>
      <c r="B32" s="49">
        <f t="shared" ref="B32:B53" si="21">VALUE(D32*100/$K$3)</f>
        <v>149.71148325358848</v>
      </c>
      <c r="C32" s="49">
        <f t="shared" ref="C32:C53" si="22">VALUE(D32*$K$2/$K$3)</f>
        <v>4.4913444976076544</v>
      </c>
      <c r="D32" s="50">
        <f t="shared" ref="D32:D53" si="23">(R32+R32*$K$2/100)/$J$1*$C$3</f>
        <v>154.20282775119614</v>
      </c>
      <c r="E32" s="53">
        <f t="shared" ref="E32:E53" si="24">VALUE(G32*100/$K$3)</f>
        <v>253.45521531100485</v>
      </c>
      <c r="F32" s="53">
        <f t="shared" ref="F32:F53" si="25">VALUE(G32*$K$2/$K$3)</f>
        <v>7.6036564593301454</v>
      </c>
      <c r="G32" s="50">
        <f t="shared" ref="G32:G53" si="26">(S32+S32*$K$2/100)/$J$1*$E$3</f>
        <v>261.05887177033497</v>
      </c>
      <c r="H32" s="49">
        <f t="shared" ref="H32:H53" si="27">VALUE(J32*100/$K$3)</f>
        <v>338.33918128654977</v>
      </c>
      <c r="I32" s="49">
        <f t="shared" ref="I32:I53" si="28">VALUE(J32*$K$2/$K$3)</f>
        <v>10.150175438596492</v>
      </c>
      <c r="J32" s="50">
        <f t="shared" ref="J32:J53" si="29">(T32+T32*$K$2/100)/$J$1*$H$3</f>
        <v>348.48935672514625</v>
      </c>
      <c r="K32" s="52">
        <f t="shared" ref="K32:K53" si="30">VALUE(M32*100/$K$3)</f>
        <v>422.88943381180229</v>
      </c>
      <c r="L32" s="52">
        <f t="shared" ref="L32:L53" si="31">VALUE(M32*$K$2/$K$3)</f>
        <v>12.686683014354069</v>
      </c>
      <c r="M32" s="59">
        <f t="shared" ref="M32:M53" si="32">(U32+U32*$K$2/100)/$J$1*$L$3</f>
        <v>435.57611682615635</v>
      </c>
      <c r="N32" s="52">
        <f t="shared" ref="N32:N53" si="33">VALUE(P32*100/$K$3)</f>
        <v>498.91212121212129</v>
      </c>
      <c r="O32" s="52">
        <f t="shared" ref="O32:O53" si="34">VALUE(P32*$K$2/$K$3)</f>
        <v>14.96736363636364</v>
      </c>
      <c r="P32" s="50">
        <f t="shared" ref="P32:P53" si="35">(V32+V32*$K$2/100)/$J$1*$N$3</f>
        <v>513.87948484848494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531.1</v>
      </c>
      <c r="W32" s="27">
        <f>'Base Premium'!G32</f>
        <v>452</v>
      </c>
    </row>
    <row r="33" spans="1:23" x14ac:dyDescent="0.35">
      <c r="A33" s="46" t="s">
        <v>54</v>
      </c>
      <c r="B33" s="49">
        <f t="shared" si="21"/>
        <v>248.41507177033495</v>
      </c>
      <c r="C33" s="49">
        <f t="shared" si="22"/>
        <v>7.4524521531100483</v>
      </c>
      <c r="D33" s="50">
        <f t="shared" si="23"/>
        <v>255.86752392344499</v>
      </c>
      <c r="E33" s="53">
        <f t="shared" si="24"/>
        <v>420.55622009569379</v>
      </c>
      <c r="F33" s="53">
        <f t="shared" si="25"/>
        <v>12.616686602870814</v>
      </c>
      <c r="G33" s="50">
        <f t="shared" si="26"/>
        <v>433.17290669856459</v>
      </c>
      <c r="H33" s="49">
        <f t="shared" si="27"/>
        <v>561.40350877192998</v>
      </c>
      <c r="I33" s="49">
        <f t="shared" si="28"/>
        <v>16.842105263157901</v>
      </c>
      <c r="J33" s="50">
        <f t="shared" si="29"/>
        <v>578.2456140350879</v>
      </c>
      <c r="K33" s="52">
        <f t="shared" si="30"/>
        <v>701.69706937799049</v>
      </c>
      <c r="L33" s="52">
        <f t="shared" si="31"/>
        <v>21.050912081339714</v>
      </c>
      <c r="M33" s="59">
        <f t="shared" si="32"/>
        <v>722.74798145933016</v>
      </c>
      <c r="N33" s="52">
        <f t="shared" si="33"/>
        <v>827.84090909090924</v>
      </c>
      <c r="O33" s="52">
        <f t="shared" si="34"/>
        <v>24.835227272727277</v>
      </c>
      <c r="P33" s="50">
        <f t="shared" si="35"/>
        <v>852.67613636363649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881.25</v>
      </c>
      <c r="W33" s="27">
        <f>'Base Premium'!G33</f>
        <v>750</v>
      </c>
    </row>
    <row r="34" spans="1:23" ht="15" customHeight="1" x14ac:dyDescent="0.35">
      <c r="A34" s="46" t="s">
        <v>56</v>
      </c>
      <c r="B34" s="49">
        <f t="shared" si="21"/>
        <v>248.41507177033495</v>
      </c>
      <c r="C34" s="49">
        <f t="shared" si="22"/>
        <v>7.4524521531100483</v>
      </c>
      <c r="D34" s="50">
        <f t="shared" si="23"/>
        <v>255.86752392344499</v>
      </c>
      <c r="E34" s="53">
        <f t="shared" si="24"/>
        <v>420.55622009569379</v>
      </c>
      <c r="F34" s="53">
        <f t="shared" si="25"/>
        <v>12.616686602870814</v>
      </c>
      <c r="G34" s="50">
        <f t="shared" si="26"/>
        <v>433.17290669856459</v>
      </c>
      <c r="H34" s="49">
        <f t="shared" si="27"/>
        <v>561.40350877192998</v>
      </c>
      <c r="I34" s="49">
        <f t="shared" si="28"/>
        <v>16.842105263157901</v>
      </c>
      <c r="J34" s="50">
        <f t="shared" si="29"/>
        <v>578.2456140350879</v>
      </c>
      <c r="K34" s="52">
        <f t="shared" si="30"/>
        <v>701.69706937799049</v>
      </c>
      <c r="L34" s="52">
        <f t="shared" si="31"/>
        <v>21.050912081339714</v>
      </c>
      <c r="M34" s="59">
        <f t="shared" si="32"/>
        <v>722.74798145933016</v>
      </c>
      <c r="N34" s="52">
        <f t="shared" si="33"/>
        <v>827.84090909090924</v>
      </c>
      <c r="O34" s="52">
        <f t="shared" si="34"/>
        <v>24.835227272727277</v>
      </c>
      <c r="P34" s="50">
        <f t="shared" si="35"/>
        <v>852.67613636363649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881.25</v>
      </c>
      <c r="W34" s="27">
        <f>'Base Premium'!G34</f>
        <v>750</v>
      </c>
    </row>
    <row r="35" spans="1:23" x14ac:dyDescent="0.35">
      <c r="A35" s="46" t="s">
        <v>57</v>
      </c>
      <c r="B35" s="49">
        <f t="shared" si="21"/>
        <v>248.41507177033495</v>
      </c>
      <c r="C35" s="49">
        <f t="shared" si="22"/>
        <v>7.4524521531100483</v>
      </c>
      <c r="D35" s="50">
        <f t="shared" si="23"/>
        <v>255.86752392344499</v>
      </c>
      <c r="E35" s="53">
        <f t="shared" si="24"/>
        <v>420.55622009569379</v>
      </c>
      <c r="F35" s="53">
        <f t="shared" si="25"/>
        <v>12.616686602870814</v>
      </c>
      <c r="G35" s="50">
        <f t="shared" si="26"/>
        <v>433.17290669856459</v>
      </c>
      <c r="H35" s="49">
        <f t="shared" si="27"/>
        <v>561.40350877192998</v>
      </c>
      <c r="I35" s="49">
        <f t="shared" si="28"/>
        <v>16.842105263157901</v>
      </c>
      <c r="J35" s="50">
        <f t="shared" si="29"/>
        <v>578.2456140350879</v>
      </c>
      <c r="K35" s="52">
        <f t="shared" si="30"/>
        <v>701.69706937799049</v>
      </c>
      <c r="L35" s="52">
        <f t="shared" si="31"/>
        <v>21.050912081339714</v>
      </c>
      <c r="M35" s="59">
        <f t="shared" si="32"/>
        <v>722.74798145933016</v>
      </c>
      <c r="N35" s="52">
        <f t="shared" si="33"/>
        <v>827.84090909090924</v>
      </c>
      <c r="O35" s="52">
        <f t="shared" si="34"/>
        <v>24.835227272727277</v>
      </c>
      <c r="P35" s="50">
        <f t="shared" si="35"/>
        <v>852.67613636363649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881.25</v>
      </c>
      <c r="W35" s="27">
        <f>'Base Premium'!G35</f>
        <v>750</v>
      </c>
    </row>
    <row r="36" spans="1:23" ht="14.25" customHeight="1" x14ac:dyDescent="0.35">
      <c r="A36" s="46" t="s">
        <v>58</v>
      </c>
      <c r="B36" s="49">
        <f t="shared" si="21"/>
        <v>248.41507177033495</v>
      </c>
      <c r="C36" s="49">
        <f t="shared" si="22"/>
        <v>7.4524521531100483</v>
      </c>
      <c r="D36" s="50">
        <f t="shared" si="23"/>
        <v>255.86752392344499</v>
      </c>
      <c r="E36" s="53">
        <f t="shared" si="24"/>
        <v>420.55622009569379</v>
      </c>
      <c r="F36" s="53">
        <f t="shared" si="25"/>
        <v>12.616686602870814</v>
      </c>
      <c r="G36" s="50">
        <f t="shared" si="26"/>
        <v>433.17290669856459</v>
      </c>
      <c r="H36" s="49">
        <f t="shared" si="27"/>
        <v>561.40350877192998</v>
      </c>
      <c r="I36" s="49">
        <f t="shared" si="28"/>
        <v>16.842105263157901</v>
      </c>
      <c r="J36" s="50">
        <f t="shared" si="29"/>
        <v>578.2456140350879</v>
      </c>
      <c r="K36" s="52">
        <f t="shared" si="30"/>
        <v>701.69706937799049</v>
      </c>
      <c r="L36" s="52">
        <f t="shared" si="31"/>
        <v>21.050912081339714</v>
      </c>
      <c r="M36" s="59">
        <f t="shared" si="32"/>
        <v>722.74798145933016</v>
      </c>
      <c r="N36" s="52">
        <f t="shared" si="33"/>
        <v>827.84090909090924</v>
      </c>
      <c r="O36" s="52">
        <f t="shared" si="34"/>
        <v>24.835227272727277</v>
      </c>
      <c r="P36" s="50">
        <f t="shared" si="35"/>
        <v>852.67613636363649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881.25</v>
      </c>
      <c r="W36" s="27">
        <f>'Base Premium'!G36</f>
        <v>750</v>
      </c>
    </row>
    <row r="37" spans="1:23" x14ac:dyDescent="0.35">
      <c r="A37" s="46" t="s">
        <v>60</v>
      </c>
      <c r="B37" s="49">
        <f t="shared" si="21"/>
        <v>248.41507177033495</v>
      </c>
      <c r="C37" s="49">
        <f t="shared" si="22"/>
        <v>7.4524521531100483</v>
      </c>
      <c r="D37" s="50">
        <f t="shared" si="23"/>
        <v>255.86752392344499</v>
      </c>
      <c r="E37" s="53">
        <f t="shared" si="24"/>
        <v>420.55622009569379</v>
      </c>
      <c r="F37" s="53">
        <f t="shared" si="25"/>
        <v>12.616686602870814</v>
      </c>
      <c r="G37" s="50">
        <f t="shared" si="26"/>
        <v>433.17290669856459</v>
      </c>
      <c r="H37" s="49">
        <f t="shared" si="27"/>
        <v>561.40350877192998</v>
      </c>
      <c r="I37" s="49">
        <f t="shared" si="28"/>
        <v>16.842105263157901</v>
      </c>
      <c r="J37" s="50">
        <f t="shared" si="29"/>
        <v>578.2456140350879</v>
      </c>
      <c r="K37" s="52">
        <f t="shared" si="30"/>
        <v>701.69706937799049</v>
      </c>
      <c r="L37" s="52">
        <f t="shared" si="31"/>
        <v>21.050912081339714</v>
      </c>
      <c r="M37" s="59">
        <f t="shared" si="32"/>
        <v>722.74798145933016</v>
      </c>
      <c r="N37" s="52">
        <f t="shared" si="33"/>
        <v>827.84090909090924</v>
      </c>
      <c r="O37" s="52">
        <f t="shared" si="34"/>
        <v>24.835227272727277</v>
      </c>
      <c r="P37" s="50">
        <f t="shared" si="35"/>
        <v>852.67613636363649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881.25</v>
      </c>
      <c r="W37" s="27">
        <f>'Base Premium'!G37</f>
        <v>750</v>
      </c>
    </row>
    <row r="38" spans="1:23" ht="14.25" customHeight="1" x14ac:dyDescent="0.35">
      <c r="A38" s="46" t="s">
        <v>59</v>
      </c>
      <c r="B38" s="49">
        <f t="shared" si="21"/>
        <v>248.41507177033495</v>
      </c>
      <c r="C38" s="49">
        <f t="shared" si="22"/>
        <v>7.4524521531100483</v>
      </c>
      <c r="D38" s="50">
        <f t="shared" si="23"/>
        <v>255.86752392344499</v>
      </c>
      <c r="E38" s="53">
        <f t="shared" si="24"/>
        <v>420.55622009569379</v>
      </c>
      <c r="F38" s="53">
        <f t="shared" si="25"/>
        <v>12.616686602870814</v>
      </c>
      <c r="G38" s="50">
        <f t="shared" si="26"/>
        <v>433.17290669856459</v>
      </c>
      <c r="H38" s="49">
        <f t="shared" si="27"/>
        <v>561.40350877192998</v>
      </c>
      <c r="I38" s="49">
        <f t="shared" si="28"/>
        <v>16.842105263157901</v>
      </c>
      <c r="J38" s="50">
        <f t="shared" si="29"/>
        <v>578.2456140350879</v>
      </c>
      <c r="K38" s="52">
        <f t="shared" si="30"/>
        <v>701.69706937799049</v>
      </c>
      <c r="L38" s="52">
        <f t="shared" si="31"/>
        <v>21.050912081339714</v>
      </c>
      <c r="M38" s="59">
        <f t="shared" si="32"/>
        <v>722.74798145933016</v>
      </c>
      <c r="N38" s="52">
        <f t="shared" si="33"/>
        <v>827.84090909090924</v>
      </c>
      <c r="O38" s="52">
        <f t="shared" si="34"/>
        <v>24.835227272727277</v>
      </c>
      <c r="P38" s="50">
        <f t="shared" si="35"/>
        <v>852.67613636363649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881.25</v>
      </c>
      <c r="W38" s="27">
        <f>'Base Premium'!G38</f>
        <v>750</v>
      </c>
    </row>
    <row r="39" spans="1:23" x14ac:dyDescent="0.35">
      <c r="A39" s="46" t="s">
        <v>61</v>
      </c>
      <c r="B39" s="49">
        <f t="shared" si="21"/>
        <v>248.41507177033495</v>
      </c>
      <c r="C39" s="49">
        <f t="shared" si="22"/>
        <v>7.4524521531100483</v>
      </c>
      <c r="D39" s="50">
        <f t="shared" si="23"/>
        <v>255.86752392344499</v>
      </c>
      <c r="E39" s="53">
        <f t="shared" si="24"/>
        <v>420.55622009569379</v>
      </c>
      <c r="F39" s="53">
        <f t="shared" si="25"/>
        <v>12.616686602870814</v>
      </c>
      <c r="G39" s="50">
        <f t="shared" si="26"/>
        <v>433.17290669856459</v>
      </c>
      <c r="H39" s="49">
        <f t="shared" si="27"/>
        <v>561.40350877192998</v>
      </c>
      <c r="I39" s="49">
        <f t="shared" si="28"/>
        <v>16.842105263157901</v>
      </c>
      <c r="J39" s="50">
        <f t="shared" si="29"/>
        <v>578.2456140350879</v>
      </c>
      <c r="K39" s="52">
        <f t="shared" si="30"/>
        <v>701.69706937799049</v>
      </c>
      <c r="L39" s="52">
        <f t="shared" si="31"/>
        <v>21.050912081339714</v>
      </c>
      <c r="M39" s="59">
        <f t="shared" si="32"/>
        <v>722.74798145933016</v>
      </c>
      <c r="N39" s="52">
        <f t="shared" si="33"/>
        <v>827.84090909090924</v>
      </c>
      <c r="O39" s="52">
        <f t="shared" si="34"/>
        <v>24.835227272727277</v>
      </c>
      <c r="P39" s="50">
        <f t="shared" si="35"/>
        <v>852.67613636363649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881.25</v>
      </c>
      <c r="W39" s="27">
        <f>'Base Premium'!G39</f>
        <v>750</v>
      </c>
    </row>
    <row r="40" spans="1:23" ht="15.75" customHeight="1" x14ac:dyDescent="0.35">
      <c r="A40" s="46" t="s">
        <v>62</v>
      </c>
      <c r="B40" s="49">
        <f t="shared" si="21"/>
        <v>182.17105263157896</v>
      </c>
      <c r="C40" s="49">
        <f t="shared" si="22"/>
        <v>5.4651315789473678</v>
      </c>
      <c r="D40" s="50">
        <f t="shared" si="23"/>
        <v>187.63618421052632</v>
      </c>
      <c r="E40" s="53">
        <f t="shared" si="24"/>
        <v>308.40789473684208</v>
      </c>
      <c r="F40" s="53">
        <f t="shared" si="25"/>
        <v>9.2522368421052636</v>
      </c>
      <c r="G40" s="50">
        <f t="shared" si="26"/>
        <v>317.66013157894736</v>
      </c>
      <c r="H40" s="49">
        <f t="shared" si="27"/>
        <v>411.69590643274853</v>
      </c>
      <c r="I40" s="49">
        <f t="shared" si="28"/>
        <v>12.350877192982455</v>
      </c>
      <c r="J40" s="50">
        <f t="shared" si="29"/>
        <v>424.046783625731</v>
      </c>
      <c r="K40" s="52">
        <f t="shared" si="30"/>
        <v>514.57785087719299</v>
      </c>
      <c r="L40" s="52">
        <f t="shared" si="31"/>
        <v>15.43733552631579</v>
      </c>
      <c r="M40" s="59">
        <f t="shared" si="32"/>
        <v>530.01518640350878</v>
      </c>
      <c r="N40" s="52">
        <f t="shared" si="33"/>
        <v>607.08333333333337</v>
      </c>
      <c r="O40" s="52">
        <f t="shared" si="34"/>
        <v>18.212500000000002</v>
      </c>
      <c r="P40" s="50">
        <f t="shared" si="35"/>
        <v>625.29583333333335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646.25</v>
      </c>
      <c r="W40" s="27">
        <f>'Base Premium'!G40</f>
        <v>550</v>
      </c>
    </row>
    <row r="41" spans="1:23" x14ac:dyDescent="0.35">
      <c r="A41" s="46" t="s">
        <v>63</v>
      </c>
      <c r="B41" s="49">
        <f t="shared" si="21"/>
        <v>182.17105263157896</v>
      </c>
      <c r="C41" s="49">
        <f t="shared" si="22"/>
        <v>5.4651315789473678</v>
      </c>
      <c r="D41" s="50">
        <f t="shared" si="23"/>
        <v>187.63618421052632</v>
      </c>
      <c r="E41" s="53">
        <f t="shared" si="24"/>
        <v>308.40789473684208</v>
      </c>
      <c r="F41" s="53">
        <f t="shared" si="25"/>
        <v>9.2522368421052636</v>
      </c>
      <c r="G41" s="50">
        <f t="shared" si="26"/>
        <v>317.66013157894736</v>
      </c>
      <c r="H41" s="49">
        <f t="shared" si="27"/>
        <v>411.69590643274853</v>
      </c>
      <c r="I41" s="49">
        <f t="shared" si="28"/>
        <v>12.350877192982455</v>
      </c>
      <c r="J41" s="50">
        <f t="shared" si="29"/>
        <v>424.046783625731</v>
      </c>
      <c r="K41" s="52">
        <f t="shared" si="30"/>
        <v>514.57785087719299</v>
      </c>
      <c r="L41" s="52">
        <f t="shared" si="31"/>
        <v>15.43733552631579</v>
      </c>
      <c r="M41" s="59">
        <f t="shared" si="32"/>
        <v>530.01518640350878</v>
      </c>
      <c r="N41" s="52">
        <f t="shared" si="33"/>
        <v>607.08333333333337</v>
      </c>
      <c r="O41" s="52">
        <f t="shared" si="34"/>
        <v>18.212500000000002</v>
      </c>
      <c r="P41" s="50">
        <f t="shared" si="35"/>
        <v>625.29583333333335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646.25</v>
      </c>
      <c r="W41" s="27">
        <f>'Base Premium'!G41</f>
        <v>550</v>
      </c>
    </row>
    <row r="42" spans="1:23" x14ac:dyDescent="0.35">
      <c r="A42" s="46" t="s">
        <v>64</v>
      </c>
      <c r="B42" s="49">
        <f t="shared" si="21"/>
        <v>182.17105263157896</v>
      </c>
      <c r="C42" s="49">
        <f t="shared" si="22"/>
        <v>5.4651315789473678</v>
      </c>
      <c r="D42" s="50">
        <f t="shared" si="23"/>
        <v>187.63618421052632</v>
      </c>
      <c r="E42" s="53">
        <f t="shared" si="24"/>
        <v>308.40789473684208</v>
      </c>
      <c r="F42" s="53">
        <f t="shared" si="25"/>
        <v>9.2522368421052636</v>
      </c>
      <c r="G42" s="50">
        <f t="shared" si="26"/>
        <v>317.66013157894736</v>
      </c>
      <c r="H42" s="49">
        <f t="shared" si="27"/>
        <v>411.69590643274853</v>
      </c>
      <c r="I42" s="49">
        <f t="shared" si="28"/>
        <v>12.350877192982455</v>
      </c>
      <c r="J42" s="50">
        <f t="shared" si="29"/>
        <v>424.046783625731</v>
      </c>
      <c r="K42" s="52">
        <f t="shared" si="30"/>
        <v>514.57785087719299</v>
      </c>
      <c r="L42" s="52">
        <f t="shared" si="31"/>
        <v>15.43733552631579</v>
      </c>
      <c r="M42" s="59">
        <f t="shared" si="32"/>
        <v>530.01518640350878</v>
      </c>
      <c r="N42" s="52">
        <f t="shared" si="33"/>
        <v>607.08333333333337</v>
      </c>
      <c r="O42" s="52">
        <f t="shared" si="34"/>
        <v>18.212500000000002</v>
      </c>
      <c r="P42" s="50">
        <f t="shared" si="35"/>
        <v>625.29583333333335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646.25</v>
      </c>
      <c r="W42" s="27">
        <f>'Base Premium'!G42</f>
        <v>550</v>
      </c>
    </row>
    <row r="43" spans="1:23" x14ac:dyDescent="0.35">
      <c r="A43" s="46" t="s">
        <v>65</v>
      </c>
      <c r="B43" s="49">
        <f t="shared" si="21"/>
        <v>182.17105263157896</v>
      </c>
      <c r="C43" s="49">
        <f t="shared" si="22"/>
        <v>5.4651315789473678</v>
      </c>
      <c r="D43" s="50">
        <f t="shared" si="23"/>
        <v>187.63618421052632</v>
      </c>
      <c r="E43" s="53">
        <f t="shared" si="24"/>
        <v>308.40789473684208</v>
      </c>
      <c r="F43" s="53">
        <f t="shared" si="25"/>
        <v>9.2522368421052636</v>
      </c>
      <c r="G43" s="50">
        <f t="shared" si="26"/>
        <v>317.66013157894736</v>
      </c>
      <c r="H43" s="49">
        <f t="shared" si="27"/>
        <v>411.69590643274853</v>
      </c>
      <c r="I43" s="49">
        <f t="shared" si="28"/>
        <v>12.350877192982455</v>
      </c>
      <c r="J43" s="50">
        <f t="shared" si="29"/>
        <v>424.046783625731</v>
      </c>
      <c r="K43" s="52">
        <f t="shared" si="30"/>
        <v>514.57785087719299</v>
      </c>
      <c r="L43" s="52">
        <f t="shared" si="31"/>
        <v>15.43733552631579</v>
      </c>
      <c r="M43" s="59">
        <f t="shared" si="32"/>
        <v>530.01518640350878</v>
      </c>
      <c r="N43" s="52">
        <f t="shared" si="33"/>
        <v>607.08333333333337</v>
      </c>
      <c r="O43" s="52">
        <f t="shared" si="34"/>
        <v>18.212500000000002</v>
      </c>
      <c r="P43" s="50">
        <f t="shared" si="35"/>
        <v>625.29583333333335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646.25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132.48803827751195</v>
      </c>
      <c r="C44" s="49">
        <f t="shared" si="22"/>
        <v>3.9746411483253583</v>
      </c>
      <c r="D44" s="50">
        <f t="shared" si="23"/>
        <v>136.46267942583731</v>
      </c>
      <c r="E44" s="53">
        <f t="shared" si="24"/>
        <v>224.29665071770333</v>
      </c>
      <c r="F44" s="53">
        <f t="shared" si="25"/>
        <v>6.7288995215310994</v>
      </c>
      <c r="G44" s="50">
        <f t="shared" si="26"/>
        <v>231.02555023923443</v>
      </c>
      <c r="H44" s="49">
        <f t="shared" si="27"/>
        <v>299.41520467836261</v>
      </c>
      <c r="I44" s="49">
        <f t="shared" si="28"/>
        <v>8.9824561403508785</v>
      </c>
      <c r="J44" s="50">
        <f t="shared" si="29"/>
        <v>308.39766081871352</v>
      </c>
      <c r="K44" s="52">
        <f t="shared" si="30"/>
        <v>374.23843700159495</v>
      </c>
      <c r="L44" s="52">
        <f t="shared" si="31"/>
        <v>11.227153110047849</v>
      </c>
      <c r="M44" s="59">
        <f t="shared" si="32"/>
        <v>385.46559011164283</v>
      </c>
      <c r="N44" s="52">
        <f t="shared" si="33"/>
        <v>441.51515151515156</v>
      </c>
      <c r="O44" s="52">
        <f t="shared" si="34"/>
        <v>13.245454545454548</v>
      </c>
      <c r="P44" s="50">
        <f t="shared" si="35"/>
        <v>454.76060606060611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470</v>
      </c>
      <c r="W44" s="27">
        <f>'Base Premium'!G44</f>
        <v>400</v>
      </c>
    </row>
    <row r="45" spans="1:23" x14ac:dyDescent="0.35">
      <c r="A45" s="46" t="s">
        <v>29</v>
      </c>
      <c r="B45" s="49">
        <f t="shared" si="21"/>
        <v>99.366028708133967</v>
      </c>
      <c r="C45" s="49">
        <f t="shared" si="22"/>
        <v>2.9809808612440194</v>
      </c>
      <c r="D45" s="50">
        <f t="shared" si="23"/>
        <v>102.34700956937799</v>
      </c>
      <c r="E45" s="53">
        <f t="shared" si="24"/>
        <v>168.2224880382775</v>
      </c>
      <c r="F45" s="53">
        <f t="shared" si="25"/>
        <v>5.046674641148325</v>
      </c>
      <c r="G45" s="50">
        <f t="shared" si="26"/>
        <v>173.26916267942582</v>
      </c>
      <c r="H45" s="49">
        <f t="shared" si="27"/>
        <v>224.56140350877195</v>
      </c>
      <c r="I45" s="49">
        <f t="shared" si="28"/>
        <v>6.7368421052631593</v>
      </c>
      <c r="J45" s="50">
        <f t="shared" si="29"/>
        <v>231.29824561403512</v>
      </c>
      <c r="K45" s="52">
        <f t="shared" si="30"/>
        <v>280.6788277511962</v>
      </c>
      <c r="L45" s="52">
        <f t="shared" si="31"/>
        <v>8.4203648325358866</v>
      </c>
      <c r="M45" s="59">
        <f t="shared" si="32"/>
        <v>289.09919258373208</v>
      </c>
      <c r="N45" s="52">
        <f t="shared" si="33"/>
        <v>331.13636363636363</v>
      </c>
      <c r="O45" s="52">
        <f t="shared" si="34"/>
        <v>9.9340909090909086</v>
      </c>
      <c r="P45" s="50">
        <f t="shared" si="35"/>
        <v>341.07045454545454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352.5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74.524521531100476</v>
      </c>
      <c r="C46" s="49">
        <f t="shared" si="22"/>
        <v>2.2357356459330142</v>
      </c>
      <c r="D46" s="50">
        <f t="shared" si="23"/>
        <v>76.760257177033495</v>
      </c>
      <c r="E46" s="53">
        <f t="shared" si="24"/>
        <v>126.16686602870813</v>
      </c>
      <c r="F46" s="53">
        <f t="shared" si="25"/>
        <v>3.7850059808612442</v>
      </c>
      <c r="G46" s="50">
        <f t="shared" si="26"/>
        <v>129.95187200956937</v>
      </c>
      <c r="H46" s="49">
        <f t="shared" si="27"/>
        <v>168.42105263157896</v>
      </c>
      <c r="I46" s="49">
        <f t="shared" si="28"/>
        <v>5.0526315789473681</v>
      </c>
      <c r="J46" s="50">
        <f t="shared" si="29"/>
        <v>173.47368421052633</v>
      </c>
      <c r="K46" s="52">
        <f t="shared" si="30"/>
        <v>210.50912081339715</v>
      </c>
      <c r="L46" s="52">
        <f t="shared" si="31"/>
        <v>6.3152736244019145</v>
      </c>
      <c r="M46" s="59">
        <f t="shared" si="32"/>
        <v>216.82439443779907</v>
      </c>
      <c r="N46" s="52">
        <f t="shared" si="33"/>
        <v>248.35227272727269</v>
      </c>
      <c r="O46" s="52">
        <f t="shared" si="34"/>
        <v>7.4505681818181806</v>
      </c>
      <c r="P46" s="50">
        <f t="shared" si="35"/>
        <v>255.80284090909089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264.375</v>
      </c>
      <c r="W46" s="27">
        <f>'Base Premium'!G46</f>
        <v>225</v>
      </c>
    </row>
    <row r="47" spans="1:23" x14ac:dyDescent="0.35">
      <c r="A47" s="46" t="s">
        <v>66</v>
      </c>
      <c r="B47" s="49">
        <f t="shared" si="21"/>
        <v>248.41507177033495</v>
      </c>
      <c r="C47" s="49">
        <f t="shared" si="22"/>
        <v>7.4524521531100483</v>
      </c>
      <c r="D47" s="50">
        <f t="shared" si="23"/>
        <v>255.86752392344499</v>
      </c>
      <c r="E47" s="53">
        <f t="shared" si="24"/>
        <v>420.55622009569379</v>
      </c>
      <c r="F47" s="53">
        <f t="shared" si="25"/>
        <v>12.616686602870814</v>
      </c>
      <c r="G47" s="50">
        <f t="shared" si="26"/>
        <v>433.17290669856459</v>
      </c>
      <c r="H47" s="49">
        <f t="shared" si="27"/>
        <v>561.40350877192998</v>
      </c>
      <c r="I47" s="49">
        <f t="shared" si="28"/>
        <v>16.842105263157901</v>
      </c>
      <c r="J47" s="50">
        <f t="shared" si="29"/>
        <v>578.2456140350879</v>
      </c>
      <c r="K47" s="52">
        <f t="shared" si="30"/>
        <v>701.69706937799049</v>
      </c>
      <c r="L47" s="52">
        <f t="shared" si="31"/>
        <v>21.050912081339714</v>
      </c>
      <c r="M47" s="59">
        <f t="shared" si="32"/>
        <v>722.74798145933016</v>
      </c>
      <c r="N47" s="52">
        <f t="shared" si="33"/>
        <v>827.84090909090924</v>
      </c>
      <c r="O47" s="52">
        <f t="shared" si="34"/>
        <v>24.835227272727277</v>
      </c>
      <c r="P47" s="50">
        <f t="shared" si="35"/>
        <v>852.67613636363649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881.25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264.97607655502389</v>
      </c>
      <c r="C48" s="49">
        <f t="shared" si="22"/>
        <v>7.9492822966507166</v>
      </c>
      <c r="D48" s="50">
        <f t="shared" si="23"/>
        <v>272.92535885167462</v>
      </c>
      <c r="E48" s="53">
        <f t="shared" si="24"/>
        <v>448.59330143540666</v>
      </c>
      <c r="F48" s="53">
        <f t="shared" si="25"/>
        <v>13.457799043062199</v>
      </c>
      <c r="G48" s="50">
        <f t="shared" si="26"/>
        <v>462.05110047846887</v>
      </c>
      <c r="H48" s="49">
        <f t="shared" si="27"/>
        <v>598.83040935672523</v>
      </c>
      <c r="I48" s="49">
        <f t="shared" si="28"/>
        <v>17.964912280701757</v>
      </c>
      <c r="J48" s="50">
        <f t="shared" si="29"/>
        <v>616.79532163742704</v>
      </c>
      <c r="K48" s="52">
        <f t="shared" si="30"/>
        <v>748.47687400318989</v>
      </c>
      <c r="L48" s="52">
        <f t="shared" si="31"/>
        <v>22.454306220095699</v>
      </c>
      <c r="M48" s="59">
        <f t="shared" si="32"/>
        <v>770.93118022328565</v>
      </c>
      <c r="N48" s="52">
        <f t="shared" si="33"/>
        <v>883.03030303030312</v>
      </c>
      <c r="O48" s="52">
        <f t="shared" si="34"/>
        <v>26.490909090909096</v>
      </c>
      <c r="P48" s="50">
        <f t="shared" si="35"/>
        <v>909.52121212121222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940</v>
      </c>
      <c r="W48" s="27">
        <f>'Base Premium'!G48</f>
        <v>800</v>
      </c>
    </row>
    <row r="49" spans="1:23" x14ac:dyDescent="0.35">
      <c r="A49" s="46" t="s">
        <v>68</v>
      </c>
      <c r="B49" s="49">
        <f t="shared" si="21"/>
        <v>135.80023923444972</v>
      </c>
      <c r="C49" s="49">
        <f t="shared" si="22"/>
        <v>4.0740071770334918</v>
      </c>
      <c r="D49" s="50">
        <f t="shared" si="23"/>
        <v>139.87424641148323</v>
      </c>
      <c r="E49" s="53">
        <f t="shared" si="24"/>
        <v>229.90406698564595</v>
      </c>
      <c r="F49" s="53">
        <f t="shared" si="25"/>
        <v>6.8971220095693786</v>
      </c>
      <c r="G49" s="50">
        <f t="shared" si="26"/>
        <v>236.80118899521534</v>
      </c>
      <c r="H49" s="49">
        <f t="shared" si="27"/>
        <v>306.90058479532166</v>
      </c>
      <c r="I49" s="49">
        <f t="shared" si="28"/>
        <v>9.2070175438596493</v>
      </c>
      <c r="J49" s="50">
        <f t="shared" si="29"/>
        <v>316.10760233918131</v>
      </c>
      <c r="K49" s="52">
        <f t="shared" si="30"/>
        <v>383.59439792663488</v>
      </c>
      <c r="L49" s="52">
        <f t="shared" si="31"/>
        <v>11.507831937799045</v>
      </c>
      <c r="M49" s="59">
        <f t="shared" si="32"/>
        <v>395.10222986443387</v>
      </c>
      <c r="N49" s="52">
        <f t="shared" si="33"/>
        <v>452.55303030303031</v>
      </c>
      <c r="O49" s="52">
        <f t="shared" si="34"/>
        <v>13.576590909090909</v>
      </c>
      <c r="P49" s="50">
        <f t="shared" si="35"/>
        <v>466.12962121212121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481.75</v>
      </c>
      <c r="W49" s="27">
        <f>'Base Premium'!G50</f>
        <v>410</v>
      </c>
    </row>
    <row r="50" spans="1:23" x14ac:dyDescent="0.35">
      <c r="A50" s="46" t="s">
        <v>67</v>
      </c>
      <c r="B50" s="49">
        <f t="shared" si="21"/>
        <v>135.80023923444972</v>
      </c>
      <c r="C50" s="49">
        <f t="shared" si="22"/>
        <v>4.0740071770334918</v>
      </c>
      <c r="D50" s="50">
        <f t="shared" si="23"/>
        <v>139.87424641148323</v>
      </c>
      <c r="E50" s="53">
        <f t="shared" si="24"/>
        <v>229.90406698564595</v>
      </c>
      <c r="F50" s="53">
        <f t="shared" si="25"/>
        <v>6.8971220095693786</v>
      </c>
      <c r="G50" s="50">
        <f t="shared" si="26"/>
        <v>236.80118899521534</v>
      </c>
      <c r="H50" s="49">
        <f t="shared" si="27"/>
        <v>306.90058479532166</v>
      </c>
      <c r="I50" s="49">
        <f t="shared" si="28"/>
        <v>9.2070175438596493</v>
      </c>
      <c r="J50" s="50">
        <f t="shared" si="29"/>
        <v>316.10760233918131</v>
      </c>
      <c r="K50" s="52">
        <f t="shared" si="30"/>
        <v>383.59439792663488</v>
      </c>
      <c r="L50" s="52">
        <f t="shared" si="31"/>
        <v>11.507831937799045</v>
      </c>
      <c r="M50" s="59">
        <f t="shared" si="32"/>
        <v>395.10222986443387</v>
      </c>
      <c r="N50" s="52">
        <f t="shared" si="33"/>
        <v>452.55303030303031</v>
      </c>
      <c r="O50" s="52">
        <f t="shared" si="34"/>
        <v>13.576590909090909</v>
      </c>
      <c r="P50" s="50">
        <f t="shared" si="35"/>
        <v>466.12962121212121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481.75</v>
      </c>
      <c r="W50" s="27">
        <f>'Base Premium'!G50</f>
        <v>410</v>
      </c>
    </row>
    <row r="51" spans="1:23" x14ac:dyDescent="0.35">
      <c r="A51" s="46" t="s">
        <v>48</v>
      </c>
      <c r="B51" s="49">
        <f t="shared" si="21"/>
        <v>149.04904306220095</v>
      </c>
      <c r="C51" s="49">
        <f t="shared" si="22"/>
        <v>4.4714712918660284</v>
      </c>
      <c r="D51" s="50">
        <f t="shared" si="23"/>
        <v>153.52051435406699</v>
      </c>
      <c r="E51" s="53">
        <f t="shared" si="24"/>
        <v>252.33373205741626</v>
      </c>
      <c r="F51" s="53">
        <f t="shared" si="25"/>
        <v>7.5700119617224884</v>
      </c>
      <c r="G51" s="50">
        <f t="shared" si="26"/>
        <v>259.90374401913874</v>
      </c>
      <c r="H51" s="49">
        <f t="shared" si="27"/>
        <v>336.84210526315792</v>
      </c>
      <c r="I51" s="49">
        <f t="shared" si="28"/>
        <v>10.105263157894736</v>
      </c>
      <c r="J51" s="50">
        <f t="shared" si="29"/>
        <v>346.94736842105266</v>
      </c>
      <c r="K51" s="52">
        <f t="shared" si="30"/>
        <v>421.01824162679429</v>
      </c>
      <c r="L51" s="52">
        <f t="shared" si="31"/>
        <v>12.630547248803829</v>
      </c>
      <c r="M51" s="59">
        <f t="shared" si="32"/>
        <v>433.64878887559814</v>
      </c>
      <c r="N51" s="52">
        <f t="shared" si="33"/>
        <v>496.70454545454538</v>
      </c>
      <c r="O51" s="52">
        <f t="shared" si="34"/>
        <v>14.901136363636361</v>
      </c>
      <c r="P51" s="50">
        <f t="shared" si="35"/>
        <v>511.60568181818178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528.75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165.61004784688996</v>
      </c>
      <c r="C52" s="49">
        <f t="shared" si="22"/>
        <v>4.9683014354066986</v>
      </c>
      <c r="D52" s="50">
        <f t="shared" si="23"/>
        <v>170.57834928229664</v>
      </c>
      <c r="E52" s="53">
        <f t="shared" si="24"/>
        <v>280.37081339712921</v>
      </c>
      <c r="F52" s="53">
        <f t="shared" si="25"/>
        <v>8.4111244019138756</v>
      </c>
      <c r="G52" s="50">
        <f t="shared" si="26"/>
        <v>288.78193779904308</v>
      </c>
      <c r="H52" s="49">
        <f t="shared" si="27"/>
        <v>374.26900584795328</v>
      </c>
      <c r="I52" s="49">
        <f t="shared" si="28"/>
        <v>11.228070175438598</v>
      </c>
      <c r="J52" s="50">
        <f t="shared" si="29"/>
        <v>385.49707602339186</v>
      </c>
      <c r="K52" s="52">
        <f t="shared" si="30"/>
        <v>467.79804625199358</v>
      </c>
      <c r="L52" s="52">
        <f t="shared" si="31"/>
        <v>14.033941387559807</v>
      </c>
      <c r="M52" s="59">
        <f t="shared" si="32"/>
        <v>481.8319876395534</v>
      </c>
      <c r="N52" s="52">
        <f t="shared" si="33"/>
        <v>551.89393939393938</v>
      </c>
      <c r="O52" s="52">
        <f t="shared" si="34"/>
        <v>16.556818181818183</v>
      </c>
      <c r="P52" s="50">
        <f t="shared" si="35"/>
        <v>568.45075757575762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587.5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264.97607655502389</v>
      </c>
      <c r="C53" s="49">
        <f t="shared" si="22"/>
        <v>7.9492822966507166</v>
      </c>
      <c r="D53" s="50">
        <f t="shared" si="23"/>
        <v>272.92535885167462</v>
      </c>
      <c r="E53" s="53">
        <f t="shared" si="24"/>
        <v>448.59330143540666</v>
      </c>
      <c r="F53" s="53">
        <f t="shared" si="25"/>
        <v>13.457799043062199</v>
      </c>
      <c r="G53" s="50">
        <f t="shared" si="26"/>
        <v>462.05110047846887</v>
      </c>
      <c r="H53" s="49">
        <f t="shared" si="27"/>
        <v>598.83040935672523</v>
      </c>
      <c r="I53" s="49">
        <f t="shared" si="28"/>
        <v>17.964912280701757</v>
      </c>
      <c r="J53" s="50">
        <f t="shared" si="29"/>
        <v>616.79532163742704</v>
      </c>
      <c r="K53" s="52">
        <f t="shared" si="30"/>
        <v>748.47687400318989</v>
      </c>
      <c r="L53" s="52">
        <f t="shared" si="31"/>
        <v>22.454306220095699</v>
      </c>
      <c r="M53" s="59">
        <f t="shared" si="32"/>
        <v>770.93118022328565</v>
      </c>
      <c r="N53" s="52">
        <f t="shared" si="33"/>
        <v>883.03030303030312</v>
      </c>
      <c r="O53" s="52">
        <f t="shared" si="34"/>
        <v>26.490909090909096</v>
      </c>
      <c r="P53" s="50">
        <f t="shared" si="35"/>
        <v>909.52121212121222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940</v>
      </c>
      <c r="W53" s="27">
        <f>'Base Premium'!G53</f>
        <v>800</v>
      </c>
    </row>
  </sheetData>
  <pageMargins left="0" right="0" top="0" bottom="0" header="0.31496062992125984" footer="0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zoomScale="132" workbookViewId="0">
      <selection activeCell="O4" sqref="O4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76</v>
      </c>
      <c r="B1" s="16"/>
      <c r="C1" s="16"/>
      <c r="D1" s="16"/>
      <c r="E1" s="16"/>
      <c r="F1" s="16"/>
      <c r="G1" s="16"/>
      <c r="H1" s="16" t="s">
        <v>92</v>
      </c>
      <c r="I1" s="70">
        <f>'1st Fortnight'!I1</f>
        <v>4.5</v>
      </c>
      <c r="J1" s="16">
        <f>'1st Fortnight'!J1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72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21">
        <f>'1st Fortnight'!K2</f>
        <v>3</v>
      </c>
      <c r="L2" s="18"/>
      <c r="M2" s="18"/>
      <c r="N2" s="18"/>
      <c r="O2" s="18"/>
      <c r="P2" s="76" t="s">
        <v>5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60">
        <f>5.59/6</f>
        <v>0.93166666666666664</v>
      </c>
      <c r="D3" s="16">
        <f>5.8/6</f>
        <v>0.96666666666666667</v>
      </c>
      <c r="E3" s="60">
        <f>11.2/12</f>
        <v>0.93333333333333324</v>
      </c>
      <c r="F3" s="16">
        <f>11.55/12</f>
        <v>0.96250000000000002</v>
      </c>
      <c r="G3" s="74" t="s">
        <v>5</v>
      </c>
      <c r="H3" s="60">
        <f>17.05/18</f>
        <v>0.9472222222222223</v>
      </c>
      <c r="I3" s="16">
        <f>17.15/18</f>
        <v>0.95277777777777772</v>
      </c>
      <c r="J3" s="16" t="s">
        <v>34</v>
      </c>
      <c r="K3" s="22">
        <f>(100+K2)</f>
        <v>103</v>
      </c>
      <c r="L3" s="60">
        <f>22.95/24</f>
        <v>0.95624999999999993</v>
      </c>
      <c r="M3" s="16">
        <f>22.95/24</f>
        <v>0.95624999999999993</v>
      </c>
      <c r="N3" s="60">
        <f>28.275/30</f>
        <v>0.9425</v>
      </c>
      <c r="O3" s="16">
        <f>28.25/30</f>
        <v>0.94166666666666665</v>
      </c>
      <c r="P3" s="16" t="s">
        <v>5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69</v>
      </c>
      <c r="D5" s="48" t="s">
        <v>20</v>
      </c>
      <c r="E5" s="48" t="s">
        <v>19</v>
      </c>
      <c r="F5" s="48" t="s">
        <v>69</v>
      </c>
      <c r="G5" s="48" t="s">
        <v>20</v>
      </c>
      <c r="H5" s="48" t="s">
        <v>19</v>
      </c>
      <c r="I5" s="48" t="s">
        <v>69</v>
      </c>
      <c r="J5" s="48" t="s">
        <v>20</v>
      </c>
      <c r="K5" s="48" t="s">
        <v>19</v>
      </c>
      <c r="L5" s="48" t="s">
        <v>69</v>
      </c>
      <c r="M5" s="48" t="s">
        <v>20</v>
      </c>
      <c r="N5" s="48" t="s">
        <v>19</v>
      </c>
      <c r="O5" s="48" t="s">
        <v>69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53</v>
      </c>
      <c r="B6" s="49">
        <f>VALUE(D6*100/$K$3)</f>
        <v>111.32392344497607</v>
      </c>
      <c r="C6" s="49">
        <f>D6-B6</f>
        <v>3.3397177033492795</v>
      </c>
      <c r="D6" s="50">
        <f>(R6+R6*$K$2/100)/$J$1*$D$3</f>
        <v>114.66364114832535</v>
      </c>
      <c r="E6" s="49">
        <f>VALUE(G6*100/$K$3)</f>
        <v>187.6543421052632</v>
      </c>
      <c r="F6" s="49">
        <f>VALUE(G6*$K$2/$K$3)</f>
        <v>5.6296302631578961</v>
      </c>
      <c r="G6" s="50">
        <f>(S6+S6*$K$2/100)/$J$1*$F$3</f>
        <v>193.28397236842108</v>
      </c>
      <c r="H6" s="51">
        <f>VALUE(J6*100/$K$3)</f>
        <v>247.26634768740035</v>
      </c>
      <c r="I6" s="51">
        <f>VALUE(J6*$K$2/$K$3)</f>
        <v>7.4179904306220106</v>
      </c>
      <c r="J6" s="50">
        <f>(T6+T6*$K$2/100)/$J$1*$I$3</f>
        <v>254.68433811802234</v>
      </c>
      <c r="K6" s="51">
        <f>VALUE(M6*100/$K$3)</f>
        <v>309.74401614832539</v>
      </c>
      <c r="L6" s="51">
        <f>VALUE(M6*$K$2/$K$3)</f>
        <v>9.2923204844497622</v>
      </c>
      <c r="M6" s="50">
        <f>(U6+U6*$K$2/100)/$J$1*$M$3</f>
        <v>319.03633663277515</v>
      </c>
      <c r="N6" s="52">
        <f>VALUE(P6*100/$K$3)</f>
        <v>366.57416267942585</v>
      </c>
      <c r="O6" s="52">
        <f>VALUE(P6*$K$2/$K$3)</f>
        <v>10.997224880382776</v>
      </c>
      <c r="P6" s="50">
        <f>(V6+V6*$K$2/100)/$J$1*$O$3</f>
        <v>377.57138755980867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5">
      <c r="A7" s="46" t="s">
        <v>55</v>
      </c>
      <c r="B7" s="49">
        <f t="shared" ref="B7:B28" si="0">VALUE(D7*100/$K$3)</f>
        <v>111.32392344497607</v>
      </c>
      <c r="C7" s="49">
        <f t="shared" ref="C7:C28" si="1">D7-B7</f>
        <v>3.3397177033492795</v>
      </c>
      <c r="D7" s="50">
        <f t="shared" ref="D7:D28" si="2">(R7+R7*$K$2/100)/$J$1*$D$3</f>
        <v>114.66364114832535</v>
      </c>
      <c r="E7" s="49">
        <f t="shared" ref="E7:E28" si="3">VALUE(G7*100/$K$3)</f>
        <v>187.6543421052632</v>
      </c>
      <c r="F7" s="49">
        <f t="shared" ref="F7:F28" si="4">VALUE(G7*$K$2/$K$3)</f>
        <v>5.6296302631578961</v>
      </c>
      <c r="G7" s="50">
        <f t="shared" ref="G7:G28" si="5">(S7+S7*$K$2/100)/$J$1*$F$3</f>
        <v>193.28397236842108</v>
      </c>
      <c r="H7" s="51">
        <f t="shared" ref="H7:H28" si="6">VALUE(J7*100/$K$3)</f>
        <v>247.26634768740035</v>
      </c>
      <c r="I7" s="51">
        <f t="shared" ref="I7:I28" si="7">VALUE(J7*$K$2/$K$3)</f>
        <v>7.4179904306220106</v>
      </c>
      <c r="J7" s="50">
        <f t="shared" ref="J7:J28" si="8">(T7+T7*$K$2/100)/$J$1*$I$3</f>
        <v>254.68433811802234</v>
      </c>
      <c r="K7" s="51">
        <f t="shared" ref="K7:K28" si="9">VALUE(M7*100/$K$3)</f>
        <v>309.74401614832539</v>
      </c>
      <c r="L7" s="51">
        <f t="shared" ref="L7:L28" si="10">VALUE(M7*$K$2/$K$3)</f>
        <v>9.2923204844497622</v>
      </c>
      <c r="M7" s="50">
        <f t="shared" ref="M7:M28" si="11">(U7+U7*$K$2/100)/$J$1*$M$3</f>
        <v>319.03633663277515</v>
      </c>
      <c r="N7" s="52">
        <f t="shared" ref="N7:N28" si="12">VALUE(P7*100/$K$3)</f>
        <v>366.57416267942585</v>
      </c>
      <c r="O7" s="52">
        <f t="shared" ref="O7:O28" si="13">VALUE(P7*$K$2/$K$3)</f>
        <v>10.997224880382776</v>
      </c>
      <c r="P7" s="50">
        <f t="shared" ref="P7:P28" si="14">(V7+V7*$K$2/100)/$J$1*$O$3</f>
        <v>377.57138755980867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6" t="s">
        <v>54</v>
      </c>
      <c r="B8" s="49">
        <f t="shared" si="0"/>
        <v>184.71889952153111</v>
      </c>
      <c r="C8" s="49">
        <f t="shared" si="1"/>
        <v>5.5415669856459147</v>
      </c>
      <c r="D8" s="50">
        <f t="shared" si="2"/>
        <v>190.26046650717703</v>
      </c>
      <c r="E8" s="49">
        <f t="shared" si="3"/>
        <v>311.37335526315798</v>
      </c>
      <c r="F8" s="49">
        <f t="shared" si="4"/>
        <v>9.3412006578947384</v>
      </c>
      <c r="G8" s="50">
        <f t="shared" si="5"/>
        <v>320.71455592105269</v>
      </c>
      <c r="H8" s="51">
        <f t="shared" si="6"/>
        <v>410.28708133971293</v>
      </c>
      <c r="I8" s="51">
        <f t="shared" si="7"/>
        <v>12.308612440191389</v>
      </c>
      <c r="J8" s="50">
        <f t="shared" si="8"/>
        <v>422.59569377990431</v>
      </c>
      <c r="K8" s="51">
        <f t="shared" si="9"/>
        <v>513.95577900717706</v>
      </c>
      <c r="L8" s="51">
        <f t="shared" si="10"/>
        <v>15.418673370215311</v>
      </c>
      <c r="M8" s="50">
        <f t="shared" si="11"/>
        <v>529.37445237739234</v>
      </c>
      <c r="N8" s="52">
        <f t="shared" si="12"/>
        <v>608.2535885167465</v>
      </c>
      <c r="O8" s="52">
        <f t="shared" si="13"/>
        <v>18.247607655502396</v>
      </c>
      <c r="P8" s="50">
        <f t="shared" si="14"/>
        <v>626.50119617224891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675</v>
      </c>
      <c r="W8" s="27">
        <f t="shared" si="20"/>
        <v>562.5</v>
      </c>
    </row>
    <row r="9" spans="1:23" ht="12" customHeight="1" x14ac:dyDescent="0.35">
      <c r="A9" s="46" t="s">
        <v>56</v>
      </c>
      <c r="B9" s="49">
        <f t="shared" si="0"/>
        <v>184.71889952153111</v>
      </c>
      <c r="C9" s="49">
        <f t="shared" si="1"/>
        <v>5.5415669856459147</v>
      </c>
      <c r="D9" s="50">
        <f t="shared" si="2"/>
        <v>190.26046650717703</v>
      </c>
      <c r="E9" s="49">
        <f t="shared" si="3"/>
        <v>311.37335526315798</v>
      </c>
      <c r="F9" s="49">
        <f t="shared" si="4"/>
        <v>9.3412006578947384</v>
      </c>
      <c r="G9" s="50">
        <f t="shared" si="5"/>
        <v>320.71455592105269</v>
      </c>
      <c r="H9" s="51">
        <f t="shared" si="6"/>
        <v>410.28708133971293</v>
      </c>
      <c r="I9" s="51">
        <f t="shared" si="7"/>
        <v>12.308612440191389</v>
      </c>
      <c r="J9" s="50">
        <f t="shared" si="8"/>
        <v>422.59569377990431</v>
      </c>
      <c r="K9" s="51">
        <f t="shared" si="9"/>
        <v>513.95577900717706</v>
      </c>
      <c r="L9" s="51">
        <f t="shared" si="10"/>
        <v>15.418673370215311</v>
      </c>
      <c r="M9" s="50">
        <f t="shared" si="11"/>
        <v>529.37445237739234</v>
      </c>
      <c r="N9" s="52">
        <f t="shared" si="12"/>
        <v>608.2535885167465</v>
      </c>
      <c r="O9" s="52">
        <f t="shared" si="13"/>
        <v>18.247607655502396</v>
      </c>
      <c r="P9" s="50">
        <f t="shared" si="14"/>
        <v>626.50119617224891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675</v>
      </c>
      <c r="W9" s="27">
        <f t="shared" si="20"/>
        <v>562.5</v>
      </c>
    </row>
    <row r="10" spans="1:23" x14ac:dyDescent="0.35">
      <c r="A10" s="46" t="s">
        <v>57</v>
      </c>
      <c r="B10" s="49">
        <f t="shared" si="0"/>
        <v>184.71889952153111</v>
      </c>
      <c r="C10" s="49">
        <f t="shared" si="1"/>
        <v>5.5415669856459147</v>
      </c>
      <c r="D10" s="50">
        <f t="shared" si="2"/>
        <v>190.26046650717703</v>
      </c>
      <c r="E10" s="49">
        <f t="shared" si="3"/>
        <v>311.37335526315798</v>
      </c>
      <c r="F10" s="49">
        <f t="shared" si="4"/>
        <v>9.3412006578947384</v>
      </c>
      <c r="G10" s="50">
        <f t="shared" si="5"/>
        <v>320.71455592105269</v>
      </c>
      <c r="H10" s="51">
        <f t="shared" si="6"/>
        <v>410.28708133971293</v>
      </c>
      <c r="I10" s="51">
        <f t="shared" si="7"/>
        <v>12.308612440191389</v>
      </c>
      <c r="J10" s="50">
        <f t="shared" si="8"/>
        <v>422.59569377990431</v>
      </c>
      <c r="K10" s="51">
        <f t="shared" si="9"/>
        <v>513.95577900717706</v>
      </c>
      <c r="L10" s="51">
        <f t="shared" si="10"/>
        <v>15.418673370215311</v>
      </c>
      <c r="M10" s="50">
        <f t="shared" si="11"/>
        <v>529.37445237739234</v>
      </c>
      <c r="N10" s="52">
        <f t="shared" si="12"/>
        <v>608.2535885167465</v>
      </c>
      <c r="O10" s="52">
        <f t="shared" si="13"/>
        <v>18.247607655502396</v>
      </c>
      <c r="P10" s="50">
        <f t="shared" si="14"/>
        <v>626.50119617224891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6" t="s">
        <v>58</v>
      </c>
      <c r="B11" s="49">
        <f t="shared" si="0"/>
        <v>184.71889952153111</v>
      </c>
      <c r="C11" s="49">
        <f t="shared" si="1"/>
        <v>5.5415669856459147</v>
      </c>
      <c r="D11" s="50">
        <f t="shared" si="2"/>
        <v>190.26046650717703</v>
      </c>
      <c r="E11" s="49">
        <f t="shared" si="3"/>
        <v>311.37335526315798</v>
      </c>
      <c r="F11" s="49">
        <f t="shared" si="4"/>
        <v>9.3412006578947384</v>
      </c>
      <c r="G11" s="50">
        <f t="shared" si="5"/>
        <v>320.71455592105269</v>
      </c>
      <c r="H11" s="51">
        <f t="shared" si="6"/>
        <v>410.28708133971293</v>
      </c>
      <c r="I11" s="51">
        <f t="shared" si="7"/>
        <v>12.308612440191389</v>
      </c>
      <c r="J11" s="50">
        <f t="shared" si="8"/>
        <v>422.59569377990431</v>
      </c>
      <c r="K11" s="51">
        <f t="shared" si="9"/>
        <v>513.95577900717706</v>
      </c>
      <c r="L11" s="51">
        <f t="shared" si="10"/>
        <v>15.418673370215311</v>
      </c>
      <c r="M11" s="50">
        <f t="shared" si="11"/>
        <v>529.37445237739234</v>
      </c>
      <c r="N11" s="52">
        <f t="shared" si="12"/>
        <v>608.2535885167465</v>
      </c>
      <c r="O11" s="52">
        <f t="shared" si="13"/>
        <v>18.247607655502396</v>
      </c>
      <c r="P11" s="50">
        <f t="shared" si="14"/>
        <v>626.50119617224891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675</v>
      </c>
      <c r="W11" s="27">
        <f t="shared" si="20"/>
        <v>562.5</v>
      </c>
    </row>
    <row r="12" spans="1:23" x14ac:dyDescent="0.35">
      <c r="A12" s="46" t="s">
        <v>60</v>
      </c>
      <c r="B12" s="49">
        <f t="shared" si="0"/>
        <v>184.71889952153111</v>
      </c>
      <c r="C12" s="49">
        <f t="shared" si="1"/>
        <v>5.5415669856459147</v>
      </c>
      <c r="D12" s="50">
        <f t="shared" si="2"/>
        <v>190.26046650717703</v>
      </c>
      <c r="E12" s="49">
        <f t="shared" si="3"/>
        <v>311.37335526315798</v>
      </c>
      <c r="F12" s="49">
        <f t="shared" si="4"/>
        <v>9.3412006578947384</v>
      </c>
      <c r="G12" s="50">
        <f t="shared" si="5"/>
        <v>320.71455592105269</v>
      </c>
      <c r="H12" s="51">
        <f t="shared" si="6"/>
        <v>410.28708133971293</v>
      </c>
      <c r="I12" s="51">
        <f t="shared" si="7"/>
        <v>12.308612440191389</v>
      </c>
      <c r="J12" s="50">
        <f t="shared" si="8"/>
        <v>422.59569377990431</v>
      </c>
      <c r="K12" s="51">
        <f t="shared" si="9"/>
        <v>513.95577900717706</v>
      </c>
      <c r="L12" s="51">
        <f t="shared" si="10"/>
        <v>15.418673370215311</v>
      </c>
      <c r="M12" s="50">
        <f t="shared" si="11"/>
        <v>529.37445237739234</v>
      </c>
      <c r="N12" s="52">
        <f t="shared" si="12"/>
        <v>608.2535885167465</v>
      </c>
      <c r="O12" s="52">
        <f t="shared" si="13"/>
        <v>18.247607655502396</v>
      </c>
      <c r="P12" s="50">
        <f t="shared" si="14"/>
        <v>626.50119617224891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675</v>
      </c>
      <c r="W12" s="27">
        <f t="shared" si="20"/>
        <v>562.5</v>
      </c>
    </row>
    <row r="13" spans="1:23" ht="12" customHeight="1" x14ac:dyDescent="0.35">
      <c r="A13" s="46" t="s">
        <v>59</v>
      </c>
      <c r="B13" s="49">
        <f t="shared" si="0"/>
        <v>184.71889952153111</v>
      </c>
      <c r="C13" s="49">
        <f t="shared" si="1"/>
        <v>5.5415669856459147</v>
      </c>
      <c r="D13" s="50">
        <f t="shared" si="2"/>
        <v>190.26046650717703</v>
      </c>
      <c r="E13" s="49">
        <f t="shared" si="3"/>
        <v>311.37335526315798</v>
      </c>
      <c r="F13" s="49">
        <f t="shared" si="4"/>
        <v>9.3412006578947384</v>
      </c>
      <c r="G13" s="50">
        <f t="shared" si="5"/>
        <v>320.71455592105269</v>
      </c>
      <c r="H13" s="51">
        <f t="shared" si="6"/>
        <v>410.28708133971293</v>
      </c>
      <c r="I13" s="51">
        <f t="shared" si="7"/>
        <v>12.308612440191389</v>
      </c>
      <c r="J13" s="50">
        <f t="shared" si="8"/>
        <v>422.59569377990431</v>
      </c>
      <c r="K13" s="51">
        <f t="shared" si="9"/>
        <v>513.95577900717706</v>
      </c>
      <c r="L13" s="51">
        <f t="shared" si="10"/>
        <v>15.418673370215311</v>
      </c>
      <c r="M13" s="50">
        <f t="shared" si="11"/>
        <v>529.37445237739234</v>
      </c>
      <c r="N13" s="52">
        <f t="shared" si="12"/>
        <v>608.2535885167465</v>
      </c>
      <c r="O13" s="52">
        <f t="shared" si="13"/>
        <v>18.247607655502396</v>
      </c>
      <c r="P13" s="50">
        <f t="shared" si="14"/>
        <v>626.50119617224891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675</v>
      </c>
      <c r="W13" s="27">
        <f t="shared" si="20"/>
        <v>562.5</v>
      </c>
    </row>
    <row r="14" spans="1:23" x14ac:dyDescent="0.35">
      <c r="A14" s="46" t="s">
        <v>61</v>
      </c>
      <c r="B14" s="49">
        <f t="shared" si="0"/>
        <v>184.71889952153111</v>
      </c>
      <c r="C14" s="49">
        <f t="shared" si="1"/>
        <v>5.5415669856459147</v>
      </c>
      <c r="D14" s="50">
        <f t="shared" si="2"/>
        <v>190.26046650717703</v>
      </c>
      <c r="E14" s="49">
        <f t="shared" si="3"/>
        <v>311.37335526315798</v>
      </c>
      <c r="F14" s="49">
        <f t="shared" si="4"/>
        <v>9.3412006578947384</v>
      </c>
      <c r="G14" s="50">
        <f t="shared" si="5"/>
        <v>320.71455592105269</v>
      </c>
      <c r="H14" s="51">
        <f t="shared" si="6"/>
        <v>410.28708133971293</v>
      </c>
      <c r="I14" s="51">
        <f t="shared" si="7"/>
        <v>12.308612440191389</v>
      </c>
      <c r="J14" s="50">
        <f t="shared" si="8"/>
        <v>422.59569377990431</v>
      </c>
      <c r="K14" s="51">
        <f t="shared" si="9"/>
        <v>513.95577900717706</v>
      </c>
      <c r="L14" s="51">
        <f t="shared" si="10"/>
        <v>15.418673370215311</v>
      </c>
      <c r="M14" s="50">
        <f t="shared" si="11"/>
        <v>529.37445237739234</v>
      </c>
      <c r="N14" s="52">
        <f t="shared" si="12"/>
        <v>608.2535885167465</v>
      </c>
      <c r="O14" s="52">
        <f t="shared" si="13"/>
        <v>18.247607655502396</v>
      </c>
      <c r="P14" s="50">
        <f t="shared" si="14"/>
        <v>626.50119617224891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675</v>
      </c>
      <c r="W14" s="27">
        <f t="shared" si="20"/>
        <v>562.5</v>
      </c>
    </row>
    <row r="15" spans="1:23" ht="11.25" customHeight="1" x14ac:dyDescent="0.35">
      <c r="A15" s="46" t="s">
        <v>62</v>
      </c>
      <c r="B15" s="49">
        <f t="shared" si="0"/>
        <v>135.46052631578948</v>
      </c>
      <c r="C15" s="49">
        <f t="shared" si="1"/>
        <v>4.0638157894736935</v>
      </c>
      <c r="D15" s="50">
        <f t="shared" si="2"/>
        <v>139.52434210526317</v>
      </c>
      <c r="E15" s="49">
        <f t="shared" si="3"/>
        <v>228.34046052631584</v>
      </c>
      <c r="F15" s="49">
        <f t="shared" si="4"/>
        <v>6.8502138157894752</v>
      </c>
      <c r="G15" s="50">
        <f t="shared" si="5"/>
        <v>235.1906743421053</v>
      </c>
      <c r="H15" s="51">
        <f t="shared" si="6"/>
        <v>300.87719298245611</v>
      </c>
      <c r="I15" s="51">
        <f t="shared" si="7"/>
        <v>9.0263157894736832</v>
      </c>
      <c r="J15" s="50">
        <f t="shared" si="8"/>
        <v>309.90350877192981</v>
      </c>
      <c r="K15" s="51">
        <f t="shared" si="9"/>
        <v>376.90090460526318</v>
      </c>
      <c r="L15" s="51">
        <f t="shared" si="10"/>
        <v>11.307027138157894</v>
      </c>
      <c r="M15" s="50">
        <f t="shared" si="11"/>
        <v>388.20793174342106</v>
      </c>
      <c r="N15" s="52">
        <f t="shared" si="12"/>
        <v>446.05263157894746</v>
      </c>
      <c r="O15" s="52">
        <f t="shared" si="13"/>
        <v>13.381578947368423</v>
      </c>
      <c r="P15" s="50">
        <f t="shared" si="14"/>
        <v>459.43421052631584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5">
      <c r="A16" s="46" t="s">
        <v>63</v>
      </c>
      <c r="B16" s="49">
        <f t="shared" si="0"/>
        <v>135.46052631578948</v>
      </c>
      <c r="C16" s="49">
        <f t="shared" si="1"/>
        <v>4.0638157894736935</v>
      </c>
      <c r="D16" s="50">
        <f t="shared" si="2"/>
        <v>139.52434210526317</v>
      </c>
      <c r="E16" s="49">
        <f t="shared" si="3"/>
        <v>228.34046052631584</v>
      </c>
      <c r="F16" s="49">
        <f t="shared" si="4"/>
        <v>6.8502138157894752</v>
      </c>
      <c r="G16" s="50">
        <f t="shared" si="5"/>
        <v>235.1906743421053</v>
      </c>
      <c r="H16" s="51">
        <f t="shared" si="6"/>
        <v>300.87719298245611</v>
      </c>
      <c r="I16" s="51">
        <f t="shared" si="7"/>
        <v>9.0263157894736832</v>
      </c>
      <c r="J16" s="50">
        <f t="shared" si="8"/>
        <v>309.90350877192981</v>
      </c>
      <c r="K16" s="51">
        <f t="shared" si="9"/>
        <v>376.90090460526318</v>
      </c>
      <c r="L16" s="51">
        <f t="shared" si="10"/>
        <v>11.307027138157894</v>
      </c>
      <c r="M16" s="50">
        <f t="shared" si="11"/>
        <v>388.20793174342106</v>
      </c>
      <c r="N16" s="52">
        <f t="shared" si="12"/>
        <v>446.05263157894746</v>
      </c>
      <c r="O16" s="52">
        <f t="shared" si="13"/>
        <v>13.381578947368423</v>
      </c>
      <c r="P16" s="50">
        <f t="shared" si="14"/>
        <v>459.43421052631584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6" t="s">
        <v>64</v>
      </c>
      <c r="B17" s="49">
        <f t="shared" si="0"/>
        <v>135.46052631578948</v>
      </c>
      <c r="C17" s="49">
        <f t="shared" si="1"/>
        <v>4.0638157894736935</v>
      </c>
      <c r="D17" s="50">
        <f t="shared" si="2"/>
        <v>139.52434210526317</v>
      </c>
      <c r="E17" s="49">
        <f t="shared" si="3"/>
        <v>228.34046052631584</v>
      </c>
      <c r="F17" s="49">
        <f t="shared" si="4"/>
        <v>6.8502138157894752</v>
      </c>
      <c r="G17" s="50">
        <f t="shared" si="5"/>
        <v>235.1906743421053</v>
      </c>
      <c r="H17" s="51">
        <f t="shared" si="6"/>
        <v>300.87719298245611</v>
      </c>
      <c r="I17" s="51">
        <f t="shared" si="7"/>
        <v>9.0263157894736832</v>
      </c>
      <c r="J17" s="50">
        <f t="shared" si="8"/>
        <v>309.90350877192981</v>
      </c>
      <c r="K17" s="51">
        <f t="shared" si="9"/>
        <v>376.90090460526318</v>
      </c>
      <c r="L17" s="51">
        <f t="shared" si="10"/>
        <v>11.307027138157894</v>
      </c>
      <c r="M17" s="50">
        <f t="shared" si="11"/>
        <v>388.20793174342106</v>
      </c>
      <c r="N17" s="52">
        <f t="shared" si="12"/>
        <v>446.05263157894746</v>
      </c>
      <c r="O17" s="52">
        <f t="shared" si="13"/>
        <v>13.381578947368423</v>
      </c>
      <c r="P17" s="50">
        <f t="shared" si="14"/>
        <v>459.43421052631584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5">
      <c r="A18" s="46" t="s">
        <v>65</v>
      </c>
      <c r="B18" s="49">
        <f t="shared" si="0"/>
        <v>135.46052631578948</v>
      </c>
      <c r="C18" s="49">
        <f t="shared" si="1"/>
        <v>4.0638157894736935</v>
      </c>
      <c r="D18" s="50">
        <f t="shared" si="2"/>
        <v>139.52434210526317</v>
      </c>
      <c r="E18" s="49">
        <f t="shared" si="3"/>
        <v>228.34046052631584</v>
      </c>
      <c r="F18" s="49">
        <f t="shared" si="4"/>
        <v>6.8502138157894752</v>
      </c>
      <c r="G18" s="50">
        <f t="shared" si="5"/>
        <v>235.1906743421053</v>
      </c>
      <c r="H18" s="51">
        <f t="shared" si="6"/>
        <v>300.87719298245611</v>
      </c>
      <c r="I18" s="51">
        <f t="shared" si="7"/>
        <v>9.0263157894736832</v>
      </c>
      <c r="J18" s="50">
        <f t="shared" si="8"/>
        <v>309.90350877192981</v>
      </c>
      <c r="K18" s="51">
        <f t="shared" si="9"/>
        <v>376.90090460526318</v>
      </c>
      <c r="L18" s="51">
        <f t="shared" si="10"/>
        <v>11.307027138157894</v>
      </c>
      <c r="M18" s="50">
        <f t="shared" si="11"/>
        <v>388.20793174342106</v>
      </c>
      <c r="N18" s="52">
        <f t="shared" si="12"/>
        <v>446.05263157894746</v>
      </c>
      <c r="O18" s="52">
        <f t="shared" si="13"/>
        <v>13.381578947368423</v>
      </c>
      <c r="P18" s="50">
        <f t="shared" si="14"/>
        <v>459.43421052631584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495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98.516746411483254</v>
      </c>
      <c r="C19" s="49">
        <f t="shared" si="1"/>
        <v>2.9555023923444992</v>
      </c>
      <c r="D19" s="50">
        <f t="shared" si="2"/>
        <v>101.47224880382775</v>
      </c>
      <c r="E19" s="49">
        <f t="shared" si="3"/>
        <v>166.06578947368416</v>
      </c>
      <c r="F19" s="49">
        <f t="shared" si="4"/>
        <v>4.9819736842105256</v>
      </c>
      <c r="G19" s="50">
        <f t="shared" si="5"/>
        <v>171.04776315789471</v>
      </c>
      <c r="H19" s="51">
        <f t="shared" si="6"/>
        <v>218.81977671451358</v>
      </c>
      <c r="I19" s="51">
        <f t="shared" si="7"/>
        <v>6.5645933014354068</v>
      </c>
      <c r="J19" s="50">
        <f t="shared" si="8"/>
        <v>225.38437001594897</v>
      </c>
      <c r="K19" s="51">
        <f t="shared" si="9"/>
        <v>274.10974880382776</v>
      </c>
      <c r="L19" s="51">
        <f t="shared" si="10"/>
        <v>8.2232924641148326</v>
      </c>
      <c r="M19" s="50">
        <f t="shared" si="11"/>
        <v>282.33304126794258</v>
      </c>
      <c r="N19" s="52">
        <f t="shared" si="12"/>
        <v>324.4019138755981</v>
      </c>
      <c r="O19" s="52">
        <f t="shared" si="13"/>
        <v>9.7320574162679421</v>
      </c>
      <c r="P19" s="50">
        <f t="shared" si="14"/>
        <v>334.13397129186603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6" t="s">
        <v>29</v>
      </c>
      <c r="B20" s="49">
        <f t="shared" si="0"/>
        <v>73.887559808612437</v>
      </c>
      <c r="C20" s="49">
        <f t="shared" si="1"/>
        <v>2.2166267942583744</v>
      </c>
      <c r="D20" s="50">
        <f t="shared" si="2"/>
        <v>76.104186602870811</v>
      </c>
      <c r="E20" s="49">
        <f t="shared" si="3"/>
        <v>124.54934210526318</v>
      </c>
      <c r="F20" s="49">
        <f t="shared" si="4"/>
        <v>3.7364802631578953</v>
      </c>
      <c r="G20" s="50">
        <f t="shared" si="5"/>
        <v>128.28582236842107</v>
      </c>
      <c r="H20" s="51">
        <f t="shared" si="6"/>
        <v>164.11483253588517</v>
      </c>
      <c r="I20" s="51">
        <f t="shared" si="7"/>
        <v>4.9234449760765546</v>
      </c>
      <c r="J20" s="50">
        <f t="shared" si="8"/>
        <v>169.03827751196172</v>
      </c>
      <c r="K20" s="51">
        <f t="shared" si="9"/>
        <v>205.58231160287082</v>
      </c>
      <c r="L20" s="51">
        <f t="shared" si="10"/>
        <v>6.1674693480861249</v>
      </c>
      <c r="M20" s="50">
        <f t="shared" si="11"/>
        <v>211.74978095095696</v>
      </c>
      <c r="N20" s="52">
        <f t="shared" si="12"/>
        <v>243.3014354066986</v>
      </c>
      <c r="O20" s="52">
        <f t="shared" si="13"/>
        <v>7.2990430622009583</v>
      </c>
      <c r="P20" s="50">
        <f t="shared" si="14"/>
        <v>250.60047846889958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55.415669856459331</v>
      </c>
      <c r="C21" s="49">
        <f t="shared" si="1"/>
        <v>1.6624700956937843</v>
      </c>
      <c r="D21" s="50">
        <f t="shared" si="2"/>
        <v>57.078139952153116</v>
      </c>
      <c r="E21" s="49">
        <f t="shared" si="3"/>
        <v>93.412006578947384</v>
      </c>
      <c r="F21" s="49">
        <f t="shared" si="4"/>
        <v>2.8023601973684213</v>
      </c>
      <c r="G21" s="50">
        <f t="shared" si="5"/>
        <v>96.214366776315799</v>
      </c>
      <c r="H21" s="51">
        <f t="shared" si="6"/>
        <v>123.08612440191389</v>
      </c>
      <c r="I21" s="51">
        <f t="shared" si="7"/>
        <v>3.6925837320574169</v>
      </c>
      <c r="J21" s="50">
        <f t="shared" si="8"/>
        <v>126.77870813397131</v>
      </c>
      <c r="K21" s="51">
        <f t="shared" si="9"/>
        <v>154.18673370215313</v>
      </c>
      <c r="L21" s="51">
        <f t="shared" si="10"/>
        <v>4.6256020110645935</v>
      </c>
      <c r="M21" s="50">
        <f t="shared" si="11"/>
        <v>158.81233571321772</v>
      </c>
      <c r="N21" s="52">
        <f t="shared" si="12"/>
        <v>182.47607655502392</v>
      </c>
      <c r="O21" s="52">
        <f t="shared" si="13"/>
        <v>5.4742822966507179</v>
      </c>
      <c r="P21" s="50">
        <f t="shared" si="14"/>
        <v>187.95035885167465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6" t="s">
        <v>66</v>
      </c>
      <c r="B22" s="49">
        <f t="shared" si="0"/>
        <v>184.71889952153111</v>
      </c>
      <c r="C22" s="49">
        <f t="shared" si="1"/>
        <v>5.5415669856459147</v>
      </c>
      <c r="D22" s="50">
        <f t="shared" si="2"/>
        <v>190.26046650717703</v>
      </c>
      <c r="E22" s="49">
        <f t="shared" si="3"/>
        <v>311.37335526315798</v>
      </c>
      <c r="F22" s="49">
        <f t="shared" si="4"/>
        <v>9.3412006578947384</v>
      </c>
      <c r="G22" s="50">
        <f t="shared" si="5"/>
        <v>320.71455592105269</v>
      </c>
      <c r="H22" s="51">
        <f t="shared" si="6"/>
        <v>410.28708133971293</v>
      </c>
      <c r="I22" s="51">
        <f t="shared" si="7"/>
        <v>12.308612440191389</v>
      </c>
      <c r="J22" s="50">
        <f t="shared" si="8"/>
        <v>422.59569377990431</v>
      </c>
      <c r="K22" s="51">
        <f t="shared" si="9"/>
        <v>513.95577900717706</v>
      </c>
      <c r="L22" s="51">
        <f t="shared" si="10"/>
        <v>15.418673370215311</v>
      </c>
      <c r="M22" s="50">
        <f t="shared" si="11"/>
        <v>529.37445237739234</v>
      </c>
      <c r="N22" s="52">
        <f t="shared" si="12"/>
        <v>608.2535885167465</v>
      </c>
      <c r="O22" s="52">
        <f t="shared" si="13"/>
        <v>18.247607655502396</v>
      </c>
      <c r="P22" s="50">
        <f t="shared" si="14"/>
        <v>626.50119617224891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197.03349282296651</v>
      </c>
      <c r="C23" s="49">
        <f t="shared" si="1"/>
        <v>5.9110047846889984</v>
      </c>
      <c r="D23" s="50">
        <f t="shared" si="2"/>
        <v>202.94449760765551</v>
      </c>
      <c r="E23" s="49">
        <f t="shared" si="3"/>
        <v>332.13157894736833</v>
      </c>
      <c r="F23" s="49">
        <f t="shared" si="4"/>
        <v>9.9639473684210511</v>
      </c>
      <c r="G23" s="50">
        <f t="shared" si="5"/>
        <v>342.09552631578941</v>
      </c>
      <c r="H23" s="51">
        <f t="shared" si="6"/>
        <v>437.63955342902716</v>
      </c>
      <c r="I23" s="51">
        <f t="shared" si="7"/>
        <v>13.129186602870814</v>
      </c>
      <c r="J23" s="50">
        <f t="shared" si="8"/>
        <v>450.76874003189795</v>
      </c>
      <c r="K23" s="51">
        <f t="shared" si="9"/>
        <v>548.21949760765551</v>
      </c>
      <c r="L23" s="51">
        <f t="shared" si="10"/>
        <v>16.446584928229665</v>
      </c>
      <c r="M23" s="50">
        <f t="shared" si="11"/>
        <v>564.66608253588515</v>
      </c>
      <c r="N23" s="52">
        <f t="shared" si="12"/>
        <v>648.8038277511962</v>
      </c>
      <c r="O23" s="52">
        <f t="shared" si="13"/>
        <v>19.464114832535884</v>
      </c>
      <c r="P23" s="50">
        <f t="shared" si="14"/>
        <v>668.26794258373207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6" t="s">
        <v>68</v>
      </c>
      <c r="B24" s="49">
        <f t="shared" si="0"/>
        <v>100.97966507177034</v>
      </c>
      <c r="C24" s="49">
        <f t="shared" si="1"/>
        <v>3.0293899521531102</v>
      </c>
      <c r="D24" s="50">
        <f t="shared" si="2"/>
        <v>104.00905502392345</v>
      </c>
      <c r="E24" s="49">
        <f t="shared" si="3"/>
        <v>170.21743421052636</v>
      </c>
      <c r="F24" s="49">
        <f t="shared" si="4"/>
        <v>5.1065230263157906</v>
      </c>
      <c r="G24" s="50">
        <f t="shared" si="5"/>
        <v>175.32395723684215</v>
      </c>
      <c r="H24" s="51">
        <f t="shared" si="6"/>
        <v>224.29027113237638</v>
      </c>
      <c r="I24" s="51">
        <f t="shared" si="7"/>
        <v>6.7287081339712911</v>
      </c>
      <c r="J24" s="50">
        <f t="shared" si="8"/>
        <v>231.01897926634769</v>
      </c>
      <c r="K24" s="51">
        <f t="shared" si="9"/>
        <v>280.96249252392346</v>
      </c>
      <c r="L24" s="51">
        <f t="shared" si="10"/>
        <v>8.4288747757177038</v>
      </c>
      <c r="M24" s="50">
        <f t="shared" si="11"/>
        <v>289.39136729964116</v>
      </c>
      <c r="N24" s="52">
        <f t="shared" si="12"/>
        <v>332.51196172248802</v>
      </c>
      <c r="O24" s="52">
        <f t="shared" si="13"/>
        <v>9.9753588516746401</v>
      </c>
      <c r="P24" s="50">
        <f t="shared" si="14"/>
        <v>342.48732057416265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5">
      <c r="A25" s="46" t="s">
        <v>67</v>
      </c>
      <c r="B25" s="49">
        <f t="shared" si="0"/>
        <v>100.97966507177034</v>
      </c>
      <c r="C25" s="49">
        <f t="shared" si="1"/>
        <v>3.0293899521531102</v>
      </c>
      <c r="D25" s="50">
        <f t="shared" si="2"/>
        <v>104.00905502392345</v>
      </c>
      <c r="E25" s="49">
        <f t="shared" si="3"/>
        <v>170.21743421052636</v>
      </c>
      <c r="F25" s="49">
        <f t="shared" si="4"/>
        <v>5.1065230263157906</v>
      </c>
      <c r="G25" s="50">
        <f t="shared" si="5"/>
        <v>175.32395723684215</v>
      </c>
      <c r="H25" s="51">
        <f t="shared" si="6"/>
        <v>224.29027113237638</v>
      </c>
      <c r="I25" s="51">
        <f t="shared" si="7"/>
        <v>6.7287081339712911</v>
      </c>
      <c r="J25" s="50">
        <f t="shared" si="8"/>
        <v>231.01897926634769</v>
      </c>
      <c r="K25" s="51">
        <f t="shared" si="9"/>
        <v>280.96249252392346</v>
      </c>
      <c r="L25" s="51">
        <f t="shared" si="10"/>
        <v>8.4288747757177038</v>
      </c>
      <c r="M25" s="50">
        <f t="shared" si="11"/>
        <v>289.39136729964116</v>
      </c>
      <c r="N25" s="52">
        <f t="shared" si="12"/>
        <v>332.51196172248802</v>
      </c>
      <c r="O25" s="52">
        <f t="shared" si="13"/>
        <v>9.9753588516746401</v>
      </c>
      <c r="P25" s="50">
        <f t="shared" si="14"/>
        <v>342.48732057416265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6" t="s">
        <v>48</v>
      </c>
      <c r="B26" s="49">
        <f t="shared" si="0"/>
        <v>110.83133971291866</v>
      </c>
      <c r="C26" s="49">
        <f t="shared" si="1"/>
        <v>3.3249401913875687</v>
      </c>
      <c r="D26" s="50">
        <f t="shared" si="2"/>
        <v>114.15627990430623</v>
      </c>
      <c r="E26" s="49">
        <f t="shared" si="3"/>
        <v>186.82401315789477</v>
      </c>
      <c r="F26" s="49">
        <f t="shared" si="4"/>
        <v>5.6047203947368427</v>
      </c>
      <c r="G26" s="50">
        <f t="shared" si="5"/>
        <v>192.4287335526316</v>
      </c>
      <c r="H26" s="51">
        <f t="shared" si="6"/>
        <v>246.17224880382778</v>
      </c>
      <c r="I26" s="51">
        <f t="shared" si="7"/>
        <v>7.3851674641148337</v>
      </c>
      <c r="J26" s="50">
        <f t="shared" si="8"/>
        <v>253.55741626794261</v>
      </c>
      <c r="K26" s="51">
        <f t="shared" si="9"/>
        <v>308.37346740430627</v>
      </c>
      <c r="L26" s="51">
        <f t="shared" si="10"/>
        <v>9.2512040221291869</v>
      </c>
      <c r="M26" s="50">
        <f t="shared" si="11"/>
        <v>317.62467142643544</v>
      </c>
      <c r="N26" s="52">
        <f t="shared" si="12"/>
        <v>364.95215311004785</v>
      </c>
      <c r="O26" s="52">
        <f t="shared" si="13"/>
        <v>10.948564593301436</v>
      </c>
      <c r="P26" s="50">
        <f t="shared" si="14"/>
        <v>375.9007177033493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123.14593301435409</v>
      </c>
      <c r="C27" s="49">
        <f t="shared" si="1"/>
        <v>3.694377990430624</v>
      </c>
      <c r="D27" s="50">
        <f t="shared" si="2"/>
        <v>126.84031100478471</v>
      </c>
      <c r="E27" s="49">
        <f t="shared" si="3"/>
        <v>207.58223684210529</v>
      </c>
      <c r="F27" s="49">
        <f t="shared" si="4"/>
        <v>6.2274671052631581</v>
      </c>
      <c r="G27" s="50">
        <f t="shared" si="5"/>
        <v>213.80970394736843</v>
      </c>
      <c r="H27" s="51">
        <f t="shared" si="6"/>
        <v>273.52472089314199</v>
      </c>
      <c r="I27" s="51">
        <f t="shared" si="7"/>
        <v>8.2057416267942589</v>
      </c>
      <c r="J27" s="50">
        <f t="shared" si="8"/>
        <v>281.73046251993622</v>
      </c>
      <c r="K27" s="51">
        <f t="shared" si="9"/>
        <v>342.63718600478467</v>
      </c>
      <c r="L27" s="51">
        <f t="shared" si="10"/>
        <v>10.279115580143541</v>
      </c>
      <c r="M27" s="50">
        <f t="shared" si="11"/>
        <v>352.91630158492825</v>
      </c>
      <c r="N27" s="52">
        <f t="shared" si="12"/>
        <v>405.50239234449759</v>
      </c>
      <c r="O27" s="52">
        <f t="shared" si="13"/>
        <v>12.165071770334931</v>
      </c>
      <c r="P27" s="50">
        <f t="shared" si="14"/>
        <v>417.66746411483257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197.03349282296651</v>
      </c>
      <c r="C28" s="49">
        <f t="shared" si="1"/>
        <v>5.9110047846889984</v>
      </c>
      <c r="D28" s="50">
        <f t="shared" si="2"/>
        <v>202.94449760765551</v>
      </c>
      <c r="E28" s="49">
        <f t="shared" si="3"/>
        <v>332.13157894736833</v>
      </c>
      <c r="F28" s="49">
        <f t="shared" si="4"/>
        <v>9.9639473684210511</v>
      </c>
      <c r="G28" s="50">
        <f t="shared" si="5"/>
        <v>342.09552631578941</v>
      </c>
      <c r="H28" s="51">
        <f t="shared" si="6"/>
        <v>437.63955342902716</v>
      </c>
      <c r="I28" s="51">
        <f t="shared" si="7"/>
        <v>13.129186602870814</v>
      </c>
      <c r="J28" s="50">
        <f t="shared" si="8"/>
        <v>450.76874003189795</v>
      </c>
      <c r="K28" s="51">
        <f t="shared" si="9"/>
        <v>548.21949760765551</v>
      </c>
      <c r="L28" s="51">
        <f t="shared" si="10"/>
        <v>16.446584928229665</v>
      </c>
      <c r="M28" s="50">
        <f t="shared" si="11"/>
        <v>564.66608253588515</v>
      </c>
      <c r="N28" s="52">
        <f t="shared" si="12"/>
        <v>648.8038277511962</v>
      </c>
      <c r="O28" s="52">
        <f t="shared" si="13"/>
        <v>19.464114832535884</v>
      </c>
      <c r="P28" s="50">
        <f t="shared" si="14"/>
        <v>668.26794258373207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53</v>
      </c>
      <c r="B31" s="49">
        <f>VALUE(D31*100/$K$3)</f>
        <v>143.057639553429</v>
      </c>
      <c r="C31" s="49">
        <f>VALUE(D31*$K$2/$K$3)</f>
        <v>4.2917291866028702</v>
      </c>
      <c r="D31" s="50">
        <f>(R31+R31*$K$2/100)/$J$1*$C$3</f>
        <v>147.34936874003188</v>
      </c>
      <c r="E31" s="53">
        <f>VALUE(G31*100/$K$3)</f>
        <v>242.62379585326954</v>
      </c>
      <c r="F31" s="53">
        <f>VALUE(G31*$K$2/$K$3)</f>
        <v>7.2787138755980862</v>
      </c>
      <c r="G31" s="50">
        <f>(S31+S31*$K$2/100)/$J$1*$E$3</f>
        <v>249.90250972886764</v>
      </c>
      <c r="H31" s="49">
        <f>VALUE(J31*100/$K$3)</f>
        <v>327.76608187134514</v>
      </c>
      <c r="I31" s="49">
        <f>VALUE(J31*$K$2/$K$3)</f>
        <v>9.8329824561403534</v>
      </c>
      <c r="J31" s="50">
        <f>(T31+T31*$K$2/100)/$J$1*$H$3</f>
        <v>337.59906432748545</v>
      </c>
      <c r="K31" s="52">
        <f>VALUE(M31*100/$K$3)</f>
        <v>412.99202153110053</v>
      </c>
      <c r="L31" s="52">
        <f>VALUE(M31*$K$2/$K$3)</f>
        <v>12.389760645933015</v>
      </c>
      <c r="M31" s="54">
        <f>(U31+U31*$K$2/100)/$J$1*$L$3</f>
        <v>425.38178217703353</v>
      </c>
      <c r="N31" s="52">
        <f>VALUE(P31*100/$K$3)</f>
        <v>489.19808612440193</v>
      </c>
      <c r="O31" s="52">
        <f>VALUE(P31*$K$2/$K$3)</f>
        <v>14.675942583732057</v>
      </c>
      <c r="P31" s="50">
        <f>(V31+V31*$K$2/100)/$J$1*$N$3</f>
        <v>503.87402870813401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f>'Base Premium'!G32</f>
        <v>452</v>
      </c>
    </row>
    <row r="32" spans="1:23" ht="14.25" customHeight="1" x14ac:dyDescent="0.35">
      <c r="A32" s="46" t="s">
        <v>55</v>
      </c>
      <c r="B32" s="49">
        <f t="shared" ref="B32:B53" si="21">VALUE(D32*100/$K$3)</f>
        <v>143.057639553429</v>
      </c>
      <c r="C32" s="49">
        <f t="shared" ref="C32:C53" si="22">VALUE(D32*$K$2/$K$3)</f>
        <v>4.2917291866028702</v>
      </c>
      <c r="D32" s="50">
        <f t="shared" ref="D32:D53" si="23">(R32+R32*$K$2/100)/$J$1*$C$3</f>
        <v>147.34936874003188</v>
      </c>
      <c r="E32" s="53">
        <f t="shared" ref="E32:E53" si="24">VALUE(G32*100/$K$3)</f>
        <v>242.62379585326954</v>
      </c>
      <c r="F32" s="53">
        <f t="shared" ref="F32:F53" si="25">VALUE(G32*$K$2/$K$3)</f>
        <v>7.2787138755980862</v>
      </c>
      <c r="G32" s="50">
        <f t="shared" ref="G32:G53" si="26">(S32+S32*$K$2/100)/$J$1*$E$3</f>
        <v>249.90250972886764</v>
      </c>
      <c r="H32" s="49">
        <f t="shared" ref="H32:H53" si="27">VALUE(J32*100/$K$3)</f>
        <v>327.76608187134514</v>
      </c>
      <c r="I32" s="49">
        <f t="shared" ref="I32:I53" si="28">VALUE(J32*$K$2/$K$3)</f>
        <v>9.8329824561403534</v>
      </c>
      <c r="J32" s="50">
        <f t="shared" ref="J32:J53" si="29">(T32+T32*$K$2/100)/$J$1*$H$3</f>
        <v>337.59906432748545</v>
      </c>
      <c r="K32" s="52">
        <f t="shared" ref="K32:K53" si="30">VALUE(M32*100/$K$3)</f>
        <v>412.99202153110053</v>
      </c>
      <c r="L32" s="52">
        <f t="shared" ref="L32:L53" si="31">VALUE(M32*$K$2/$K$3)</f>
        <v>12.389760645933015</v>
      </c>
      <c r="M32" s="54">
        <f t="shared" ref="M32:M53" si="32">(U32+U32*$K$2/100)/$J$1*$L$3</f>
        <v>425.38178217703353</v>
      </c>
      <c r="N32" s="52">
        <f t="shared" ref="N32:N53" si="33">VALUE(P32*100/$K$3)</f>
        <v>489.19808612440193</v>
      </c>
      <c r="O32" s="52">
        <f t="shared" ref="O32:O53" si="34">VALUE(P32*$K$2/$K$3)</f>
        <v>14.675942583732057</v>
      </c>
      <c r="P32" s="50">
        <f t="shared" ref="P32:P53" si="35">(V32+V32*$K$2/100)/$J$1*$N$3</f>
        <v>503.87402870813401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6" t="s">
        <v>54</v>
      </c>
      <c r="B33" s="49">
        <f t="shared" si="21"/>
        <v>237.3744019138756</v>
      </c>
      <c r="C33" s="49">
        <f t="shared" si="22"/>
        <v>7.1212320574162682</v>
      </c>
      <c r="D33" s="50">
        <f t="shared" si="23"/>
        <v>244.49563397129188</v>
      </c>
      <c r="E33" s="53">
        <f t="shared" si="24"/>
        <v>402.58373205741628</v>
      </c>
      <c r="F33" s="53">
        <f t="shared" si="25"/>
        <v>12.077511961722486</v>
      </c>
      <c r="G33" s="50">
        <f t="shared" si="26"/>
        <v>414.66124401913873</v>
      </c>
      <c r="H33" s="49">
        <f t="shared" si="27"/>
        <v>543.85964912280724</v>
      </c>
      <c r="I33" s="49">
        <f t="shared" si="28"/>
        <v>16.315789473684216</v>
      </c>
      <c r="J33" s="50">
        <f t="shared" si="29"/>
        <v>560.1754385964914</v>
      </c>
      <c r="K33" s="52">
        <f t="shared" si="30"/>
        <v>685.27437200956933</v>
      </c>
      <c r="L33" s="52">
        <f t="shared" si="31"/>
        <v>20.558231160287082</v>
      </c>
      <c r="M33" s="54">
        <f t="shared" si="32"/>
        <v>705.8326031698565</v>
      </c>
      <c r="N33" s="52">
        <f t="shared" si="33"/>
        <v>811.72248803827756</v>
      </c>
      <c r="O33" s="52">
        <f t="shared" si="34"/>
        <v>24.351674641148328</v>
      </c>
      <c r="P33" s="50">
        <f t="shared" si="35"/>
        <v>836.07416267942597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900</v>
      </c>
      <c r="W33" s="27">
        <f>'Base Premium'!G33</f>
        <v>750</v>
      </c>
    </row>
    <row r="34" spans="1:23" ht="15" customHeight="1" x14ac:dyDescent="0.35">
      <c r="A34" s="46" t="s">
        <v>56</v>
      </c>
      <c r="B34" s="49">
        <f t="shared" si="21"/>
        <v>237.3744019138756</v>
      </c>
      <c r="C34" s="49">
        <f t="shared" si="22"/>
        <v>7.1212320574162682</v>
      </c>
      <c r="D34" s="50">
        <f t="shared" si="23"/>
        <v>244.49563397129188</v>
      </c>
      <c r="E34" s="53">
        <f t="shared" si="24"/>
        <v>402.58373205741628</v>
      </c>
      <c r="F34" s="53">
        <f t="shared" si="25"/>
        <v>12.077511961722486</v>
      </c>
      <c r="G34" s="50">
        <f t="shared" si="26"/>
        <v>414.66124401913873</v>
      </c>
      <c r="H34" s="49">
        <f t="shared" si="27"/>
        <v>543.85964912280724</v>
      </c>
      <c r="I34" s="49">
        <f t="shared" si="28"/>
        <v>16.315789473684216</v>
      </c>
      <c r="J34" s="50">
        <f t="shared" si="29"/>
        <v>560.1754385964914</v>
      </c>
      <c r="K34" s="52">
        <f t="shared" si="30"/>
        <v>685.27437200956933</v>
      </c>
      <c r="L34" s="52">
        <f t="shared" si="31"/>
        <v>20.558231160287082</v>
      </c>
      <c r="M34" s="54">
        <f t="shared" si="32"/>
        <v>705.8326031698565</v>
      </c>
      <c r="N34" s="52">
        <f t="shared" si="33"/>
        <v>811.72248803827756</v>
      </c>
      <c r="O34" s="52">
        <f t="shared" si="34"/>
        <v>24.351674641148328</v>
      </c>
      <c r="P34" s="50">
        <f t="shared" si="35"/>
        <v>836.07416267942597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900</v>
      </c>
      <c r="W34" s="27">
        <f>'Base Premium'!G34</f>
        <v>750</v>
      </c>
    </row>
    <row r="35" spans="1:23" x14ac:dyDescent="0.35">
      <c r="A35" s="46" t="s">
        <v>57</v>
      </c>
      <c r="B35" s="49">
        <f t="shared" si="21"/>
        <v>237.3744019138756</v>
      </c>
      <c r="C35" s="49">
        <f t="shared" si="22"/>
        <v>7.1212320574162682</v>
      </c>
      <c r="D35" s="50">
        <f t="shared" si="23"/>
        <v>244.49563397129188</v>
      </c>
      <c r="E35" s="53">
        <f t="shared" si="24"/>
        <v>402.58373205741628</v>
      </c>
      <c r="F35" s="53">
        <f t="shared" si="25"/>
        <v>12.077511961722486</v>
      </c>
      <c r="G35" s="50">
        <f t="shared" si="26"/>
        <v>414.66124401913873</v>
      </c>
      <c r="H35" s="49">
        <f t="shared" si="27"/>
        <v>543.85964912280724</v>
      </c>
      <c r="I35" s="49">
        <f t="shared" si="28"/>
        <v>16.315789473684216</v>
      </c>
      <c r="J35" s="50">
        <f t="shared" si="29"/>
        <v>560.1754385964914</v>
      </c>
      <c r="K35" s="52">
        <f t="shared" si="30"/>
        <v>685.27437200956933</v>
      </c>
      <c r="L35" s="52">
        <f t="shared" si="31"/>
        <v>20.558231160287082</v>
      </c>
      <c r="M35" s="54">
        <f t="shared" si="32"/>
        <v>705.8326031698565</v>
      </c>
      <c r="N35" s="52">
        <f t="shared" si="33"/>
        <v>811.72248803827756</v>
      </c>
      <c r="O35" s="52">
        <f t="shared" si="34"/>
        <v>24.351674641148328</v>
      </c>
      <c r="P35" s="50">
        <f t="shared" si="35"/>
        <v>836.07416267942597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6" t="s">
        <v>58</v>
      </c>
      <c r="B36" s="49">
        <f t="shared" si="21"/>
        <v>237.3744019138756</v>
      </c>
      <c r="C36" s="49">
        <f t="shared" si="22"/>
        <v>7.1212320574162682</v>
      </c>
      <c r="D36" s="50">
        <f t="shared" si="23"/>
        <v>244.49563397129188</v>
      </c>
      <c r="E36" s="53">
        <f t="shared" si="24"/>
        <v>402.58373205741628</v>
      </c>
      <c r="F36" s="53">
        <f t="shared" si="25"/>
        <v>12.077511961722486</v>
      </c>
      <c r="G36" s="50">
        <f t="shared" si="26"/>
        <v>414.66124401913873</v>
      </c>
      <c r="H36" s="49">
        <f t="shared" si="27"/>
        <v>543.85964912280724</v>
      </c>
      <c r="I36" s="49">
        <f t="shared" si="28"/>
        <v>16.315789473684216</v>
      </c>
      <c r="J36" s="50">
        <f t="shared" si="29"/>
        <v>560.1754385964914</v>
      </c>
      <c r="K36" s="52">
        <f t="shared" si="30"/>
        <v>685.27437200956933</v>
      </c>
      <c r="L36" s="52">
        <f t="shared" si="31"/>
        <v>20.558231160287082</v>
      </c>
      <c r="M36" s="54">
        <f t="shared" si="32"/>
        <v>705.8326031698565</v>
      </c>
      <c r="N36" s="52">
        <f t="shared" si="33"/>
        <v>811.72248803827756</v>
      </c>
      <c r="O36" s="52">
        <f t="shared" si="34"/>
        <v>24.351674641148328</v>
      </c>
      <c r="P36" s="50">
        <f t="shared" si="35"/>
        <v>836.07416267942597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900</v>
      </c>
      <c r="W36" s="27">
        <f>'Base Premium'!G36</f>
        <v>750</v>
      </c>
    </row>
    <row r="37" spans="1:23" x14ac:dyDescent="0.35">
      <c r="A37" s="46" t="s">
        <v>60</v>
      </c>
      <c r="B37" s="49">
        <f t="shared" si="21"/>
        <v>237.3744019138756</v>
      </c>
      <c r="C37" s="49">
        <f t="shared" si="22"/>
        <v>7.1212320574162682</v>
      </c>
      <c r="D37" s="50">
        <f t="shared" si="23"/>
        <v>244.49563397129188</v>
      </c>
      <c r="E37" s="53">
        <f t="shared" si="24"/>
        <v>402.58373205741628</v>
      </c>
      <c r="F37" s="53">
        <f t="shared" si="25"/>
        <v>12.077511961722486</v>
      </c>
      <c r="G37" s="50">
        <f t="shared" si="26"/>
        <v>414.66124401913873</v>
      </c>
      <c r="H37" s="49">
        <f t="shared" si="27"/>
        <v>543.85964912280724</v>
      </c>
      <c r="I37" s="49">
        <f t="shared" si="28"/>
        <v>16.315789473684216</v>
      </c>
      <c r="J37" s="50">
        <f t="shared" si="29"/>
        <v>560.1754385964914</v>
      </c>
      <c r="K37" s="52">
        <f t="shared" si="30"/>
        <v>685.27437200956933</v>
      </c>
      <c r="L37" s="52">
        <f t="shared" si="31"/>
        <v>20.558231160287082</v>
      </c>
      <c r="M37" s="54">
        <f t="shared" si="32"/>
        <v>705.8326031698565</v>
      </c>
      <c r="N37" s="52">
        <f t="shared" si="33"/>
        <v>811.72248803827756</v>
      </c>
      <c r="O37" s="52">
        <f t="shared" si="34"/>
        <v>24.351674641148328</v>
      </c>
      <c r="P37" s="50">
        <f t="shared" si="35"/>
        <v>836.07416267942597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900</v>
      </c>
      <c r="W37" s="27">
        <f>'Base Premium'!G37</f>
        <v>750</v>
      </c>
    </row>
    <row r="38" spans="1:23" ht="14.25" customHeight="1" x14ac:dyDescent="0.35">
      <c r="A38" s="46" t="s">
        <v>59</v>
      </c>
      <c r="B38" s="49">
        <f t="shared" si="21"/>
        <v>237.3744019138756</v>
      </c>
      <c r="C38" s="49">
        <f t="shared" si="22"/>
        <v>7.1212320574162682</v>
      </c>
      <c r="D38" s="50">
        <f t="shared" si="23"/>
        <v>244.49563397129188</v>
      </c>
      <c r="E38" s="53">
        <f t="shared" si="24"/>
        <v>402.58373205741628</v>
      </c>
      <c r="F38" s="53">
        <f t="shared" si="25"/>
        <v>12.077511961722486</v>
      </c>
      <c r="G38" s="50">
        <f t="shared" si="26"/>
        <v>414.66124401913873</v>
      </c>
      <c r="H38" s="49">
        <f t="shared" si="27"/>
        <v>543.85964912280724</v>
      </c>
      <c r="I38" s="49">
        <f t="shared" si="28"/>
        <v>16.315789473684216</v>
      </c>
      <c r="J38" s="50">
        <f t="shared" si="29"/>
        <v>560.1754385964914</v>
      </c>
      <c r="K38" s="52">
        <f t="shared" si="30"/>
        <v>685.27437200956933</v>
      </c>
      <c r="L38" s="52">
        <f t="shared" si="31"/>
        <v>20.558231160287082</v>
      </c>
      <c r="M38" s="54">
        <f t="shared" si="32"/>
        <v>705.8326031698565</v>
      </c>
      <c r="N38" s="52">
        <f t="shared" si="33"/>
        <v>811.72248803827756</v>
      </c>
      <c r="O38" s="52">
        <f t="shared" si="34"/>
        <v>24.351674641148328</v>
      </c>
      <c r="P38" s="50">
        <f t="shared" si="35"/>
        <v>836.07416267942597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900</v>
      </c>
      <c r="W38" s="27">
        <f>'Base Premium'!G38</f>
        <v>750</v>
      </c>
    </row>
    <row r="39" spans="1:23" x14ac:dyDescent="0.35">
      <c r="A39" s="46" t="s">
        <v>61</v>
      </c>
      <c r="B39" s="49">
        <f t="shared" si="21"/>
        <v>237.3744019138756</v>
      </c>
      <c r="C39" s="49">
        <f t="shared" si="22"/>
        <v>7.1212320574162682</v>
      </c>
      <c r="D39" s="50">
        <f t="shared" si="23"/>
        <v>244.49563397129188</v>
      </c>
      <c r="E39" s="53">
        <f t="shared" si="24"/>
        <v>402.58373205741628</v>
      </c>
      <c r="F39" s="53">
        <f t="shared" si="25"/>
        <v>12.077511961722486</v>
      </c>
      <c r="G39" s="50">
        <f t="shared" si="26"/>
        <v>414.66124401913873</v>
      </c>
      <c r="H39" s="49">
        <f t="shared" si="27"/>
        <v>543.85964912280724</v>
      </c>
      <c r="I39" s="49">
        <f t="shared" si="28"/>
        <v>16.315789473684216</v>
      </c>
      <c r="J39" s="50">
        <f t="shared" si="29"/>
        <v>560.1754385964914</v>
      </c>
      <c r="K39" s="52">
        <f t="shared" si="30"/>
        <v>685.27437200956933</v>
      </c>
      <c r="L39" s="52">
        <f t="shared" si="31"/>
        <v>20.558231160287082</v>
      </c>
      <c r="M39" s="54">
        <f t="shared" si="32"/>
        <v>705.8326031698565</v>
      </c>
      <c r="N39" s="52">
        <f t="shared" si="33"/>
        <v>811.72248803827756</v>
      </c>
      <c r="O39" s="52">
        <f t="shared" si="34"/>
        <v>24.351674641148328</v>
      </c>
      <c r="P39" s="50">
        <f t="shared" si="35"/>
        <v>836.07416267942597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900</v>
      </c>
      <c r="W39" s="27">
        <f>'Base Premium'!G39</f>
        <v>750</v>
      </c>
    </row>
    <row r="40" spans="1:23" ht="15.75" customHeight="1" x14ac:dyDescent="0.35">
      <c r="A40" s="46" t="s">
        <v>62</v>
      </c>
      <c r="B40" s="49">
        <f t="shared" si="21"/>
        <v>174.0745614035088</v>
      </c>
      <c r="C40" s="49">
        <f t="shared" si="22"/>
        <v>5.2222368421052634</v>
      </c>
      <c r="D40" s="50">
        <f t="shared" si="23"/>
        <v>179.29679824561404</v>
      </c>
      <c r="E40" s="53">
        <f t="shared" si="24"/>
        <v>295.22807017543852</v>
      </c>
      <c r="F40" s="53">
        <f t="shared" si="25"/>
        <v>8.8568421052631567</v>
      </c>
      <c r="G40" s="50">
        <f t="shared" si="26"/>
        <v>304.0849122807017</v>
      </c>
      <c r="H40" s="49">
        <f t="shared" si="27"/>
        <v>398.83040935672517</v>
      </c>
      <c r="I40" s="49">
        <f t="shared" si="28"/>
        <v>11.964912280701755</v>
      </c>
      <c r="J40" s="50">
        <f t="shared" si="29"/>
        <v>410.79532163742692</v>
      </c>
      <c r="K40" s="52">
        <f t="shared" si="30"/>
        <v>502.53453947368422</v>
      </c>
      <c r="L40" s="52">
        <f t="shared" si="31"/>
        <v>15.076036184210526</v>
      </c>
      <c r="M40" s="54">
        <f t="shared" si="32"/>
        <v>517.61057565789474</v>
      </c>
      <c r="N40" s="52">
        <f t="shared" si="33"/>
        <v>595.26315789473676</v>
      </c>
      <c r="O40" s="52">
        <f t="shared" si="34"/>
        <v>17.857894736842102</v>
      </c>
      <c r="P40" s="50">
        <f t="shared" si="35"/>
        <v>613.12105263157889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f>'Base Premium'!G40</f>
        <v>550</v>
      </c>
    </row>
    <row r="41" spans="1:23" x14ac:dyDescent="0.35">
      <c r="A41" s="46" t="s">
        <v>63</v>
      </c>
      <c r="B41" s="49">
        <f t="shared" si="21"/>
        <v>174.0745614035088</v>
      </c>
      <c r="C41" s="49">
        <f t="shared" si="22"/>
        <v>5.2222368421052634</v>
      </c>
      <c r="D41" s="50">
        <f t="shared" si="23"/>
        <v>179.29679824561404</v>
      </c>
      <c r="E41" s="53">
        <f t="shared" si="24"/>
        <v>295.22807017543852</v>
      </c>
      <c r="F41" s="53">
        <f t="shared" si="25"/>
        <v>8.8568421052631567</v>
      </c>
      <c r="G41" s="50">
        <f t="shared" si="26"/>
        <v>304.0849122807017</v>
      </c>
      <c r="H41" s="49">
        <f t="shared" si="27"/>
        <v>398.83040935672517</v>
      </c>
      <c r="I41" s="49">
        <f t="shared" si="28"/>
        <v>11.964912280701755</v>
      </c>
      <c r="J41" s="50">
        <f t="shared" si="29"/>
        <v>410.79532163742692</v>
      </c>
      <c r="K41" s="52">
        <f t="shared" si="30"/>
        <v>502.53453947368422</v>
      </c>
      <c r="L41" s="52">
        <f t="shared" si="31"/>
        <v>15.076036184210526</v>
      </c>
      <c r="M41" s="54">
        <f t="shared" si="32"/>
        <v>517.61057565789474</v>
      </c>
      <c r="N41" s="52">
        <f t="shared" si="33"/>
        <v>595.26315789473676</v>
      </c>
      <c r="O41" s="52">
        <f t="shared" si="34"/>
        <v>17.857894736842102</v>
      </c>
      <c r="P41" s="50">
        <f t="shared" si="35"/>
        <v>613.12105263157889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6" t="s">
        <v>64</v>
      </c>
      <c r="B42" s="49">
        <f t="shared" si="21"/>
        <v>174.0745614035088</v>
      </c>
      <c r="C42" s="49">
        <f t="shared" si="22"/>
        <v>5.2222368421052634</v>
      </c>
      <c r="D42" s="50">
        <f t="shared" si="23"/>
        <v>179.29679824561404</v>
      </c>
      <c r="E42" s="53">
        <f t="shared" si="24"/>
        <v>295.22807017543852</v>
      </c>
      <c r="F42" s="53">
        <f t="shared" si="25"/>
        <v>8.8568421052631567</v>
      </c>
      <c r="G42" s="50">
        <f t="shared" si="26"/>
        <v>304.0849122807017</v>
      </c>
      <c r="H42" s="49">
        <f t="shared" si="27"/>
        <v>398.83040935672517</v>
      </c>
      <c r="I42" s="49">
        <f t="shared" si="28"/>
        <v>11.964912280701755</v>
      </c>
      <c r="J42" s="50">
        <f t="shared" si="29"/>
        <v>410.79532163742692</v>
      </c>
      <c r="K42" s="52">
        <f t="shared" si="30"/>
        <v>502.53453947368422</v>
      </c>
      <c r="L42" s="52">
        <f t="shared" si="31"/>
        <v>15.076036184210526</v>
      </c>
      <c r="M42" s="54">
        <f t="shared" si="32"/>
        <v>517.61057565789474</v>
      </c>
      <c r="N42" s="52">
        <f t="shared" si="33"/>
        <v>595.26315789473676</v>
      </c>
      <c r="O42" s="52">
        <f t="shared" si="34"/>
        <v>17.857894736842102</v>
      </c>
      <c r="P42" s="50">
        <f t="shared" si="35"/>
        <v>613.12105263157889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f>'Base Premium'!G42</f>
        <v>550</v>
      </c>
    </row>
    <row r="43" spans="1:23" x14ac:dyDescent="0.35">
      <c r="A43" s="46" t="s">
        <v>65</v>
      </c>
      <c r="B43" s="49">
        <f t="shared" si="21"/>
        <v>174.0745614035088</v>
      </c>
      <c r="C43" s="49">
        <f t="shared" si="22"/>
        <v>5.2222368421052634</v>
      </c>
      <c r="D43" s="50">
        <f t="shared" si="23"/>
        <v>179.29679824561404</v>
      </c>
      <c r="E43" s="53">
        <f t="shared" si="24"/>
        <v>295.22807017543852</v>
      </c>
      <c r="F43" s="53">
        <f t="shared" si="25"/>
        <v>8.8568421052631567</v>
      </c>
      <c r="G43" s="50">
        <f t="shared" si="26"/>
        <v>304.0849122807017</v>
      </c>
      <c r="H43" s="49">
        <f t="shared" si="27"/>
        <v>398.83040935672517</v>
      </c>
      <c r="I43" s="49">
        <f t="shared" si="28"/>
        <v>11.964912280701755</v>
      </c>
      <c r="J43" s="50">
        <f t="shared" si="29"/>
        <v>410.79532163742692</v>
      </c>
      <c r="K43" s="52">
        <f t="shared" si="30"/>
        <v>502.53453947368422</v>
      </c>
      <c r="L43" s="52">
        <f t="shared" si="31"/>
        <v>15.076036184210526</v>
      </c>
      <c r="M43" s="54">
        <f t="shared" si="32"/>
        <v>517.61057565789474</v>
      </c>
      <c r="N43" s="52">
        <f t="shared" si="33"/>
        <v>595.26315789473676</v>
      </c>
      <c r="O43" s="52">
        <f t="shared" si="34"/>
        <v>17.857894736842102</v>
      </c>
      <c r="P43" s="50">
        <f t="shared" si="35"/>
        <v>613.12105263157889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660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126.59968102073364</v>
      </c>
      <c r="C44" s="49">
        <f t="shared" si="22"/>
        <v>3.7979904306220087</v>
      </c>
      <c r="D44" s="50">
        <f t="shared" si="23"/>
        <v>130.39767145135565</v>
      </c>
      <c r="E44" s="53">
        <f t="shared" si="24"/>
        <v>214.71132376395531</v>
      </c>
      <c r="F44" s="53">
        <f t="shared" si="25"/>
        <v>6.4413397129186585</v>
      </c>
      <c r="G44" s="50">
        <f t="shared" si="26"/>
        <v>221.15266347687395</v>
      </c>
      <c r="H44" s="49">
        <f t="shared" si="27"/>
        <v>290.0584795321638</v>
      </c>
      <c r="I44" s="49">
        <f t="shared" si="28"/>
        <v>8.7017543859649145</v>
      </c>
      <c r="J44" s="50">
        <f t="shared" si="29"/>
        <v>298.76023391812873</v>
      </c>
      <c r="K44" s="52">
        <f t="shared" si="30"/>
        <v>365.4796650717704</v>
      </c>
      <c r="L44" s="52">
        <f t="shared" si="31"/>
        <v>10.964389952153113</v>
      </c>
      <c r="M44" s="54">
        <f t="shared" si="32"/>
        <v>376.44405502392351</v>
      </c>
      <c r="N44" s="52">
        <f t="shared" si="33"/>
        <v>432.91866028708137</v>
      </c>
      <c r="O44" s="52">
        <f t="shared" si="34"/>
        <v>12.987559808612442</v>
      </c>
      <c r="P44" s="50">
        <f t="shared" si="35"/>
        <v>445.90622009569381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6" t="s">
        <v>29</v>
      </c>
      <c r="B45" s="49">
        <f t="shared" si="21"/>
        <v>94.949760765550238</v>
      </c>
      <c r="C45" s="49">
        <f t="shared" si="22"/>
        <v>2.8484928229665072</v>
      </c>
      <c r="D45" s="50">
        <f t="shared" si="23"/>
        <v>97.798253588516744</v>
      </c>
      <c r="E45" s="53">
        <f t="shared" si="24"/>
        <v>161.03349282296648</v>
      </c>
      <c r="F45" s="53">
        <f t="shared" si="25"/>
        <v>4.8310047846889939</v>
      </c>
      <c r="G45" s="50">
        <f t="shared" si="26"/>
        <v>165.86449760765547</v>
      </c>
      <c r="H45" s="49">
        <f t="shared" si="27"/>
        <v>217.54385964912285</v>
      </c>
      <c r="I45" s="49">
        <f t="shared" si="28"/>
        <v>6.526315789473685</v>
      </c>
      <c r="J45" s="50">
        <f t="shared" si="29"/>
        <v>224.07017543859652</v>
      </c>
      <c r="K45" s="52">
        <f t="shared" si="30"/>
        <v>274.10974880382776</v>
      </c>
      <c r="L45" s="52">
        <f t="shared" si="31"/>
        <v>8.2232924641148326</v>
      </c>
      <c r="M45" s="54">
        <f t="shared" si="32"/>
        <v>282.33304126794258</v>
      </c>
      <c r="N45" s="52">
        <f t="shared" si="33"/>
        <v>324.68899521531102</v>
      </c>
      <c r="O45" s="52">
        <f t="shared" si="34"/>
        <v>9.7406698564593324</v>
      </c>
      <c r="P45" s="50">
        <f t="shared" si="35"/>
        <v>334.42966507177039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71.212320574162675</v>
      </c>
      <c r="C46" s="49">
        <f t="shared" si="22"/>
        <v>2.1363696172248803</v>
      </c>
      <c r="D46" s="50">
        <f t="shared" si="23"/>
        <v>73.348690191387561</v>
      </c>
      <c r="E46" s="53">
        <f t="shared" si="24"/>
        <v>120.77511961722487</v>
      </c>
      <c r="F46" s="53">
        <f t="shared" si="25"/>
        <v>3.6232535885167461</v>
      </c>
      <c r="G46" s="50">
        <f t="shared" si="26"/>
        <v>124.39837320574162</v>
      </c>
      <c r="H46" s="49">
        <f t="shared" si="27"/>
        <v>163.15789473684214</v>
      </c>
      <c r="I46" s="49">
        <f t="shared" si="28"/>
        <v>4.8947368421052637</v>
      </c>
      <c r="J46" s="50">
        <f t="shared" si="29"/>
        <v>168.0526315789474</v>
      </c>
      <c r="K46" s="52">
        <f t="shared" si="30"/>
        <v>205.58231160287082</v>
      </c>
      <c r="L46" s="52">
        <f t="shared" si="31"/>
        <v>6.1674693480861249</v>
      </c>
      <c r="M46" s="54">
        <f t="shared" si="32"/>
        <v>211.74978095095696</v>
      </c>
      <c r="N46" s="52">
        <f t="shared" si="33"/>
        <v>243.51674641148333</v>
      </c>
      <c r="O46" s="52">
        <f t="shared" si="34"/>
        <v>7.3055023923444997</v>
      </c>
      <c r="P46" s="50">
        <f t="shared" si="35"/>
        <v>250.82224880382782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6" t="s">
        <v>66</v>
      </c>
      <c r="B47" s="49">
        <f t="shared" si="21"/>
        <v>237.3744019138756</v>
      </c>
      <c r="C47" s="49">
        <f t="shared" si="22"/>
        <v>7.1212320574162682</v>
      </c>
      <c r="D47" s="50">
        <f t="shared" si="23"/>
        <v>244.49563397129188</v>
      </c>
      <c r="E47" s="53">
        <f t="shared" si="24"/>
        <v>402.58373205741628</v>
      </c>
      <c r="F47" s="53">
        <f t="shared" si="25"/>
        <v>12.077511961722486</v>
      </c>
      <c r="G47" s="50">
        <f t="shared" si="26"/>
        <v>414.66124401913873</v>
      </c>
      <c r="H47" s="49">
        <f t="shared" si="27"/>
        <v>543.85964912280724</v>
      </c>
      <c r="I47" s="49">
        <f t="shared" si="28"/>
        <v>16.315789473684216</v>
      </c>
      <c r="J47" s="50">
        <f t="shared" si="29"/>
        <v>560.1754385964914</v>
      </c>
      <c r="K47" s="52">
        <f t="shared" si="30"/>
        <v>685.27437200956933</v>
      </c>
      <c r="L47" s="52">
        <f t="shared" si="31"/>
        <v>20.558231160287082</v>
      </c>
      <c r="M47" s="54">
        <f t="shared" si="32"/>
        <v>705.8326031698565</v>
      </c>
      <c r="N47" s="52">
        <f t="shared" si="33"/>
        <v>811.72248803827756</v>
      </c>
      <c r="O47" s="52">
        <f t="shared" si="34"/>
        <v>24.351674641148328</v>
      </c>
      <c r="P47" s="50">
        <f t="shared" si="35"/>
        <v>836.07416267942597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253.19936204146728</v>
      </c>
      <c r="C48" s="49">
        <f t="shared" si="22"/>
        <v>7.5959808612440174</v>
      </c>
      <c r="D48" s="50">
        <f t="shared" si="23"/>
        <v>260.7953429027113</v>
      </c>
      <c r="E48" s="53">
        <f t="shared" si="24"/>
        <v>429.42264752791061</v>
      </c>
      <c r="F48" s="53">
        <f t="shared" si="25"/>
        <v>12.882679425837317</v>
      </c>
      <c r="G48" s="50">
        <f t="shared" si="26"/>
        <v>442.30532695374791</v>
      </c>
      <c r="H48" s="49">
        <f t="shared" si="27"/>
        <v>580.1169590643276</v>
      </c>
      <c r="I48" s="49">
        <f t="shared" si="28"/>
        <v>17.403508771929829</v>
      </c>
      <c r="J48" s="50">
        <f t="shared" si="29"/>
        <v>597.52046783625747</v>
      </c>
      <c r="K48" s="52">
        <f t="shared" si="30"/>
        <v>730.9593301435408</v>
      </c>
      <c r="L48" s="52">
        <f t="shared" si="31"/>
        <v>21.928779904306225</v>
      </c>
      <c r="M48" s="54">
        <f t="shared" si="32"/>
        <v>752.88811004784702</v>
      </c>
      <c r="N48" s="52">
        <f t="shared" si="33"/>
        <v>865.83732057416273</v>
      </c>
      <c r="O48" s="52">
        <f t="shared" si="34"/>
        <v>25.975119617224884</v>
      </c>
      <c r="P48" s="50">
        <f t="shared" si="35"/>
        <v>891.81244019138762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6" t="s">
        <v>68</v>
      </c>
      <c r="B49" s="49">
        <f t="shared" si="21"/>
        <v>129.76467304625197</v>
      </c>
      <c r="C49" s="49">
        <f t="shared" si="22"/>
        <v>3.892940191387559</v>
      </c>
      <c r="D49" s="50">
        <f t="shared" si="23"/>
        <v>133.65761323763954</v>
      </c>
      <c r="E49" s="53">
        <f t="shared" si="24"/>
        <v>220.07910685805425</v>
      </c>
      <c r="F49" s="53">
        <f t="shared" si="25"/>
        <v>6.6023732057416273</v>
      </c>
      <c r="G49" s="50">
        <f t="shared" si="26"/>
        <v>226.68148006379585</v>
      </c>
      <c r="H49" s="49">
        <f t="shared" si="27"/>
        <v>297.30994152046787</v>
      </c>
      <c r="I49" s="49">
        <f t="shared" si="28"/>
        <v>8.9192982456140353</v>
      </c>
      <c r="J49" s="50">
        <f t="shared" si="29"/>
        <v>306.22923976608189</v>
      </c>
      <c r="K49" s="52">
        <f t="shared" si="30"/>
        <v>374.61665669856455</v>
      </c>
      <c r="L49" s="52">
        <f t="shared" si="31"/>
        <v>11.238499700956938</v>
      </c>
      <c r="M49" s="54">
        <f t="shared" si="32"/>
        <v>385.85515639952155</v>
      </c>
      <c r="N49" s="52">
        <f t="shared" si="33"/>
        <v>443.74162679425842</v>
      </c>
      <c r="O49" s="52">
        <f t="shared" si="34"/>
        <v>13.312248803827753</v>
      </c>
      <c r="P49" s="50">
        <f t="shared" si="35"/>
        <v>457.05387559808617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f>'Base Premium'!G50</f>
        <v>410</v>
      </c>
    </row>
    <row r="50" spans="1:23" x14ac:dyDescent="0.35">
      <c r="A50" s="46" t="s">
        <v>67</v>
      </c>
      <c r="B50" s="49">
        <f t="shared" si="21"/>
        <v>129.76467304625197</v>
      </c>
      <c r="C50" s="49">
        <f t="shared" si="22"/>
        <v>3.892940191387559</v>
      </c>
      <c r="D50" s="50">
        <f t="shared" si="23"/>
        <v>133.65761323763954</v>
      </c>
      <c r="E50" s="53">
        <f t="shared" si="24"/>
        <v>220.07910685805425</v>
      </c>
      <c r="F50" s="53">
        <f t="shared" si="25"/>
        <v>6.6023732057416273</v>
      </c>
      <c r="G50" s="50">
        <f t="shared" si="26"/>
        <v>226.68148006379585</v>
      </c>
      <c r="H50" s="49">
        <f t="shared" si="27"/>
        <v>297.30994152046787</v>
      </c>
      <c r="I50" s="49">
        <f t="shared" si="28"/>
        <v>8.9192982456140353</v>
      </c>
      <c r="J50" s="50">
        <f t="shared" si="29"/>
        <v>306.22923976608189</v>
      </c>
      <c r="K50" s="52">
        <f t="shared" si="30"/>
        <v>374.61665669856455</v>
      </c>
      <c r="L50" s="52">
        <f t="shared" si="31"/>
        <v>11.238499700956938</v>
      </c>
      <c r="M50" s="54">
        <f t="shared" si="32"/>
        <v>385.85515639952155</v>
      </c>
      <c r="N50" s="52">
        <f t="shared" si="33"/>
        <v>443.74162679425842</v>
      </c>
      <c r="O50" s="52">
        <f t="shared" si="34"/>
        <v>13.312248803827753</v>
      </c>
      <c r="P50" s="50">
        <f t="shared" si="35"/>
        <v>457.05387559808617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6" t="s">
        <v>48</v>
      </c>
      <c r="B51" s="49">
        <f t="shared" si="21"/>
        <v>142.42464114832535</v>
      </c>
      <c r="C51" s="49">
        <f t="shared" si="22"/>
        <v>4.2727392344497606</v>
      </c>
      <c r="D51" s="50">
        <f t="shared" si="23"/>
        <v>146.69738038277512</v>
      </c>
      <c r="E51" s="53">
        <f t="shared" si="24"/>
        <v>241.55023923444975</v>
      </c>
      <c r="F51" s="53">
        <f t="shared" si="25"/>
        <v>7.2465071770334921</v>
      </c>
      <c r="G51" s="50">
        <f t="shared" si="26"/>
        <v>248.79674641148324</v>
      </c>
      <c r="H51" s="49">
        <f t="shared" si="27"/>
        <v>326.31578947368428</v>
      </c>
      <c r="I51" s="49">
        <f t="shared" si="28"/>
        <v>9.7894736842105274</v>
      </c>
      <c r="J51" s="50">
        <f t="shared" si="29"/>
        <v>336.1052631578948</v>
      </c>
      <c r="K51" s="52">
        <f t="shared" si="30"/>
        <v>411.16462320574163</v>
      </c>
      <c r="L51" s="52">
        <f t="shared" si="31"/>
        <v>12.33493869617225</v>
      </c>
      <c r="M51" s="54">
        <f t="shared" si="32"/>
        <v>423.49956190191392</v>
      </c>
      <c r="N51" s="52">
        <f t="shared" si="33"/>
        <v>487.03349282296665</v>
      </c>
      <c r="O51" s="52">
        <f t="shared" si="34"/>
        <v>14.611004784688999</v>
      </c>
      <c r="P51" s="50">
        <f t="shared" si="35"/>
        <v>501.64449760765564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158.24960127591706</v>
      </c>
      <c r="C52" s="49">
        <f t="shared" si="22"/>
        <v>4.7474880382775115</v>
      </c>
      <c r="D52" s="50">
        <f t="shared" si="23"/>
        <v>162.99708931419457</v>
      </c>
      <c r="E52" s="53">
        <f t="shared" si="24"/>
        <v>268.38915470494419</v>
      </c>
      <c r="F52" s="53">
        <f t="shared" si="25"/>
        <v>8.0516746411483258</v>
      </c>
      <c r="G52" s="50">
        <f t="shared" si="26"/>
        <v>276.44082934609253</v>
      </c>
      <c r="H52" s="49">
        <f t="shared" si="27"/>
        <v>362.57309941520475</v>
      </c>
      <c r="I52" s="49">
        <f t="shared" si="28"/>
        <v>10.877192982456142</v>
      </c>
      <c r="J52" s="50">
        <f t="shared" si="29"/>
        <v>373.45029239766086</v>
      </c>
      <c r="K52" s="52">
        <f t="shared" si="30"/>
        <v>456.84958133971287</v>
      </c>
      <c r="L52" s="52">
        <f t="shared" si="31"/>
        <v>13.705487440191385</v>
      </c>
      <c r="M52" s="54">
        <f t="shared" si="32"/>
        <v>470.55506877990427</v>
      </c>
      <c r="N52" s="52">
        <f t="shared" si="33"/>
        <v>541.14832535885182</v>
      </c>
      <c r="O52" s="52">
        <f t="shared" si="34"/>
        <v>16.234449760765553</v>
      </c>
      <c r="P52" s="50">
        <f t="shared" si="35"/>
        <v>557.38277511961735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253.19936204146728</v>
      </c>
      <c r="C53" s="49">
        <f t="shared" si="22"/>
        <v>7.5959808612440174</v>
      </c>
      <c r="D53" s="50">
        <f t="shared" si="23"/>
        <v>260.7953429027113</v>
      </c>
      <c r="E53" s="53">
        <f t="shared" si="24"/>
        <v>429.42264752791061</v>
      </c>
      <c r="F53" s="53">
        <f t="shared" si="25"/>
        <v>12.882679425837317</v>
      </c>
      <c r="G53" s="50">
        <f t="shared" si="26"/>
        <v>442.30532695374791</v>
      </c>
      <c r="H53" s="49">
        <f t="shared" si="27"/>
        <v>580.1169590643276</v>
      </c>
      <c r="I53" s="49">
        <f t="shared" si="28"/>
        <v>17.403508771929829</v>
      </c>
      <c r="J53" s="50">
        <f t="shared" si="29"/>
        <v>597.52046783625747</v>
      </c>
      <c r="K53" s="52">
        <f t="shared" si="30"/>
        <v>730.9593301435408</v>
      </c>
      <c r="L53" s="52">
        <f t="shared" si="31"/>
        <v>21.928779904306225</v>
      </c>
      <c r="M53" s="54">
        <f t="shared" si="32"/>
        <v>752.88811004784702</v>
      </c>
      <c r="N53" s="52">
        <f t="shared" si="33"/>
        <v>865.83732057416273</v>
      </c>
      <c r="O53" s="52">
        <f t="shared" si="34"/>
        <v>25.975119617224884</v>
      </c>
      <c r="P53" s="50">
        <f t="shared" si="35"/>
        <v>891.81244019138762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zoomScale="91" zoomScaleNormal="80" workbookViewId="0">
      <selection activeCell="O4" sqref="O4"/>
    </sheetView>
  </sheetViews>
  <sheetFormatPr defaultRowHeight="14.5" x14ac:dyDescent="0.35"/>
  <cols>
    <col min="1" max="1" width="50.36328125" customWidth="1"/>
    <col min="2" max="2" width="9.6328125" customWidth="1"/>
    <col min="3" max="3" width="10.08984375" customWidth="1"/>
    <col min="4" max="4" width="8.6328125" customWidth="1"/>
    <col min="5" max="5" width="11.90625" customWidth="1"/>
    <col min="6" max="6" width="10.81640625" customWidth="1"/>
    <col min="7" max="7" width="9" customWidth="1"/>
    <col min="8" max="8" width="9.08984375" customWidth="1"/>
    <col min="9" max="9" width="11.36328125" customWidth="1"/>
    <col min="10" max="10" width="9.08984375" customWidth="1"/>
    <col min="11" max="11" width="10.90625" customWidth="1"/>
    <col min="12" max="12" width="12" customWidth="1"/>
    <col min="13" max="13" width="9.36328125" customWidth="1"/>
    <col min="14" max="14" width="10.36328125" customWidth="1"/>
    <col min="15" max="15" width="11.54296875" customWidth="1"/>
    <col min="16" max="16" width="9.453125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77</v>
      </c>
      <c r="B1" s="16"/>
      <c r="C1" s="16"/>
      <c r="D1" s="16"/>
      <c r="E1" s="16"/>
      <c r="F1" s="16"/>
      <c r="G1" s="16"/>
      <c r="H1" s="16" t="s">
        <v>93</v>
      </c>
      <c r="I1" s="70">
        <f>'1st Fortnight'!I1</f>
        <v>4.5</v>
      </c>
      <c r="J1" s="16">
        <f>'1st Fortnight'!J1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73</v>
      </c>
      <c r="B2" s="17"/>
      <c r="C2" s="17"/>
      <c r="D2" s="17"/>
      <c r="E2" s="17"/>
      <c r="F2" s="17"/>
      <c r="G2" s="17"/>
      <c r="H2" s="17"/>
      <c r="I2" s="73" t="s">
        <v>5</v>
      </c>
      <c r="J2" s="18" t="s">
        <v>33</v>
      </c>
      <c r="K2" s="21">
        <f>'1st Fortnight'!K2</f>
        <v>3</v>
      </c>
      <c r="L2" s="18"/>
      <c r="M2" s="18"/>
      <c r="N2" s="18"/>
      <c r="O2" s="18"/>
      <c r="P2" s="76" t="s">
        <v>5</v>
      </c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60">
        <f>5.275/6</f>
        <v>0.87916666666666676</v>
      </c>
      <c r="D3" s="16">
        <f>5.4/6</f>
        <v>0.9</v>
      </c>
      <c r="E3" s="60">
        <f>10.55/12</f>
        <v>0.87916666666666676</v>
      </c>
      <c r="F3" s="16">
        <f>11.05/12</f>
        <v>0.92083333333333339</v>
      </c>
      <c r="G3" s="16" t="s">
        <v>5</v>
      </c>
      <c r="H3" s="60">
        <f>16.4/18</f>
        <v>0.91111111111111098</v>
      </c>
      <c r="I3" s="16">
        <f>16.55/18</f>
        <v>0.91944444444444451</v>
      </c>
      <c r="J3" s="16" t="s">
        <v>34</v>
      </c>
      <c r="K3" s="22">
        <f>(100+K2)</f>
        <v>103</v>
      </c>
      <c r="L3" s="60">
        <f>22.275/24</f>
        <v>0.92812499999999998</v>
      </c>
      <c r="M3" s="16">
        <f>22.25/24</f>
        <v>0.92708333333333337</v>
      </c>
      <c r="N3" s="60">
        <f>27.65/30</f>
        <v>0.92166666666666663</v>
      </c>
      <c r="O3" s="16">
        <f>27.55/30</f>
        <v>0.91833333333333333</v>
      </c>
      <c r="P3" s="16" t="s">
        <v>5</v>
      </c>
      <c r="Q3" s="2"/>
    </row>
    <row r="4" spans="1:23" ht="16.75" customHeight="1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ht="20.399999999999999" customHeight="1" x14ac:dyDescent="0.35">
      <c r="A5" s="46" t="s">
        <v>7</v>
      </c>
      <c r="B5" s="46" t="s">
        <v>19</v>
      </c>
      <c r="C5" s="46" t="s">
        <v>69</v>
      </c>
      <c r="D5" s="48" t="s">
        <v>20</v>
      </c>
      <c r="E5" s="48" t="s">
        <v>19</v>
      </c>
      <c r="F5" s="48" t="s">
        <v>69</v>
      </c>
      <c r="G5" s="48" t="s">
        <v>20</v>
      </c>
      <c r="H5" s="48" t="s">
        <v>19</v>
      </c>
      <c r="I5" s="48" t="s">
        <v>69</v>
      </c>
      <c r="J5" s="48" t="s">
        <v>20</v>
      </c>
      <c r="K5" s="48" t="s">
        <v>19</v>
      </c>
      <c r="L5" s="48" t="s">
        <v>69</v>
      </c>
      <c r="M5" s="48" t="s">
        <v>20</v>
      </c>
      <c r="N5" s="48" t="s">
        <v>19</v>
      </c>
      <c r="O5" s="48" t="s">
        <v>69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ht="20.399999999999999" customHeight="1" x14ac:dyDescent="0.35">
      <c r="A6" s="46" t="s">
        <v>53</v>
      </c>
      <c r="B6" s="49">
        <f>VALUE(D6*100/$K$3)</f>
        <v>103.64641148325359</v>
      </c>
      <c r="C6" s="49">
        <f>D6-B6</f>
        <v>3.109392344497607</v>
      </c>
      <c r="D6" s="50">
        <f>(R6+R6*$K$2/100)/$J$1*$D$3</f>
        <v>106.75580382775119</v>
      </c>
      <c r="E6" s="49">
        <f>VALUE(G6*100/$K$3)</f>
        <v>179.53077751196176</v>
      </c>
      <c r="F6" s="49">
        <f>VALUE(G6*$K$2/$K$3)</f>
        <v>5.3859233253588528</v>
      </c>
      <c r="G6" s="50">
        <f>(S6+S6*$K$2/100)/$J$1*$F$3</f>
        <v>184.9167008373206</v>
      </c>
      <c r="H6" s="51">
        <f>VALUE(J6*100/$K$3)</f>
        <v>238.61562998405105</v>
      </c>
      <c r="I6" s="51">
        <f>VALUE(J6*$K$2/$K$3)</f>
        <v>7.158468899521532</v>
      </c>
      <c r="J6" s="50">
        <f>(T6+T6*$K$2/100)/$J$1*$I$3</f>
        <v>245.77409888357261</v>
      </c>
      <c r="K6" s="51">
        <f>VALUE(M6*100/$K$3)</f>
        <v>300.29648624401921</v>
      </c>
      <c r="L6" s="51">
        <f>VALUE(M6*$K$2/$K$3)</f>
        <v>9.0088945873205759</v>
      </c>
      <c r="M6" s="50">
        <f>(U6+U6*$K$2/100)/$J$1*$M$3</f>
        <v>309.30538083133979</v>
      </c>
      <c r="N6" s="52">
        <f>VALUE(P6*100/$K$3)</f>
        <v>357.49090909090916</v>
      </c>
      <c r="O6" s="52">
        <f>VALUE(P6*$K$2/$K$3)</f>
        <v>10.724727272727275</v>
      </c>
      <c r="P6" s="50">
        <f>(V6+V6*$K$2/100)/$J$1*$O$3</f>
        <v>368.21563636363641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8.649999999999999" customHeight="1" x14ac:dyDescent="0.35">
      <c r="A7" s="46" t="s">
        <v>55</v>
      </c>
      <c r="B7" s="49">
        <f t="shared" ref="B7:B28" si="0">VALUE(D7*100/$K$3)</f>
        <v>105.8033125</v>
      </c>
      <c r="C7" s="49">
        <f t="shared" ref="C7:C28" si="1">D7-B7</f>
        <v>3.1740993749999973</v>
      </c>
      <c r="D7" s="50">
        <f t="shared" ref="D7:D28" si="2">(R7+R7*$K$2/100)*$E$3</f>
        <v>108.977411875</v>
      </c>
      <c r="E7" s="49">
        <f t="shared" ref="E7:E28" si="3">VALUE(G7*100/$K$3)</f>
        <v>179.53077751196176</v>
      </c>
      <c r="F7" s="49">
        <f t="shared" ref="F7:F28" si="4">VALUE(G7*$K$2/$K$3)</f>
        <v>5.3859233253588528</v>
      </c>
      <c r="G7" s="50">
        <f t="shared" ref="G7:G28" si="5">(S7+S7*$K$2/100)/$J$1*$F$3</f>
        <v>184.9167008373206</v>
      </c>
      <c r="H7" s="51">
        <f t="shared" ref="H7:H28" si="6">VALUE(J7*100/$K$3)</f>
        <v>238.61562998405105</v>
      </c>
      <c r="I7" s="51">
        <f t="shared" ref="I7:I28" si="7">VALUE(J7*$K$2/$K$3)</f>
        <v>7.158468899521532</v>
      </c>
      <c r="J7" s="50">
        <f t="shared" ref="J7:J28" si="8">(T7+T7*$K$2/100)/$J$1*$I$3</f>
        <v>245.77409888357261</v>
      </c>
      <c r="K7" s="51">
        <f t="shared" ref="K7:K28" si="9">VALUE(M7*100/$K$3)</f>
        <v>300.29648624401921</v>
      </c>
      <c r="L7" s="51">
        <f t="shared" ref="L7:L28" si="10">VALUE(M7*$K$2/$K$3)</f>
        <v>9.0088945873205759</v>
      </c>
      <c r="M7" s="50">
        <f t="shared" ref="M7:M28" si="11">(U7+U7*$K$2/100)/$J$1*$M$3</f>
        <v>309.30538083133979</v>
      </c>
      <c r="N7" s="52">
        <f t="shared" ref="N7:N28" si="12">VALUE(P7*100/$K$3)</f>
        <v>357.49090909090916</v>
      </c>
      <c r="O7" s="52">
        <f t="shared" ref="O7:O28" si="13">VALUE(P7*$K$2/$K$3)</f>
        <v>10.724727272727275</v>
      </c>
      <c r="P7" s="50">
        <f t="shared" ref="P7:P28" si="14">(V7+V7*$K$2/100)/$J$1*$O$3</f>
        <v>368.21563636363641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8" customHeight="1" x14ac:dyDescent="0.35">
      <c r="A8" s="46" t="s">
        <v>54</v>
      </c>
      <c r="B8" s="49">
        <f t="shared" si="0"/>
        <v>175.55859375</v>
      </c>
      <c r="C8" s="49">
        <f t="shared" si="1"/>
        <v>5.2667578125000034</v>
      </c>
      <c r="D8" s="50">
        <f t="shared" si="2"/>
        <v>180.8253515625</v>
      </c>
      <c r="E8" s="49">
        <f t="shared" si="3"/>
        <v>297.89398923444986</v>
      </c>
      <c r="F8" s="49">
        <f t="shared" si="4"/>
        <v>8.9368196770334958</v>
      </c>
      <c r="G8" s="50">
        <f t="shared" si="5"/>
        <v>306.83080891148336</v>
      </c>
      <c r="H8" s="51">
        <f t="shared" si="6"/>
        <v>395.93301435406704</v>
      </c>
      <c r="I8" s="51">
        <f t="shared" si="7"/>
        <v>11.877990430622013</v>
      </c>
      <c r="J8" s="50">
        <f t="shared" si="8"/>
        <v>407.81100478468909</v>
      </c>
      <c r="K8" s="51">
        <f t="shared" si="9"/>
        <v>498.27956788277515</v>
      </c>
      <c r="L8" s="51">
        <f t="shared" si="10"/>
        <v>14.948387036483254</v>
      </c>
      <c r="M8" s="50">
        <f t="shared" si="11"/>
        <v>513.22795491925842</v>
      </c>
      <c r="N8" s="52">
        <f t="shared" si="12"/>
        <v>593.18181818181836</v>
      </c>
      <c r="O8" s="52">
        <f t="shared" si="13"/>
        <v>17.795454545454547</v>
      </c>
      <c r="P8" s="50">
        <f t="shared" si="14"/>
        <v>610.97727272727286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675</v>
      </c>
      <c r="W8" s="27">
        <f t="shared" si="20"/>
        <v>562.5</v>
      </c>
    </row>
    <row r="9" spans="1:23" ht="19.75" customHeight="1" x14ac:dyDescent="0.35">
      <c r="A9" s="46" t="s">
        <v>56</v>
      </c>
      <c r="B9" s="49">
        <f t="shared" si="0"/>
        <v>175.55859375</v>
      </c>
      <c r="C9" s="49">
        <f t="shared" si="1"/>
        <v>5.2667578125000034</v>
      </c>
      <c r="D9" s="50">
        <f t="shared" si="2"/>
        <v>180.8253515625</v>
      </c>
      <c r="E9" s="49">
        <f t="shared" si="3"/>
        <v>297.89398923444986</v>
      </c>
      <c r="F9" s="49">
        <f t="shared" si="4"/>
        <v>8.9368196770334958</v>
      </c>
      <c r="G9" s="50">
        <f t="shared" si="5"/>
        <v>306.83080891148336</v>
      </c>
      <c r="H9" s="51">
        <f t="shared" si="6"/>
        <v>395.93301435406704</v>
      </c>
      <c r="I9" s="51">
        <f t="shared" si="7"/>
        <v>11.877990430622013</v>
      </c>
      <c r="J9" s="50">
        <f t="shared" si="8"/>
        <v>407.81100478468909</v>
      </c>
      <c r="K9" s="51">
        <f t="shared" si="9"/>
        <v>498.27956788277515</v>
      </c>
      <c r="L9" s="51">
        <f t="shared" si="10"/>
        <v>14.948387036483254</v>
      </c>
      <c r="M9" s="50">
        <f t="shared" si="11"/>
        <v>513.22795491925842</v>
      </c>
      <c r="N9" s="52">
        <f t="shared" si="12"/>
        <v>593.18181818181836</v>
      </c>
      <c r="O9" s="52">
        <f t="shared" si="13"/>
        <v>17.795454545454547</v>
      </c>
      <c r="P9" s="50">
        <f t="shared" si="14"/>
        <v>610.97727272727286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675</v>
      </c>
      <c r="W9" s="27">
        <f t="shared" si="20"/>
        <v>562.5</v>
      </c>
    </row>
    <row r="10" spans="1:23" ht="20.399999999999999" customHeight="1" x14ac:dyDescent="0.35">
      <c r="A10" s="46" t="s">
        <v>57</v>
      </c>
      <c r="B10" s="49">
        <f t="shared" si="0"/>
        <v>175.55859375</v>
      </c>
      <c r="C10" s="49">
        <f t="shared" si="1"/>
        <v>5.2667578125000034</v>
      </c>
      <c r="D10" s="50">
        <f t="shared" si="2"/>
        <v>180.8253515625</v>
      </c>
      <c r="E10" s="49">
        <f t="shared" si="3"/>
        <v>297.89398923444986</v>
      </c>
      <c r="F10" s="49">
        <f t="shared" si="4"/>
        <v>8.9368196770334958</v>
      </c>
      <c r="G10" s="50">
        <f t="shared" si="5"/>
        <v>306.83080891148336</v>
      </c>
      <c r="H10" s="51">
        <f t="shared" si="6"/>
        <v>395.93301435406704</v>
      </c>
      <c r="I10" s="51">
        <f t="shared" si="7"/>
        <v>11.877990430622013</v>
      </c>
      <c r="J10" s="50">
        <f t="shared" si="8"/>
        <v>407.81100478468909</v>
      </c>
      <c r="K10" s="51">
        <f t="shared" si="9"/>
        <v>498.27956788277515</v>
      </c>
      <c r="L10" s="51">
        <f t="shared" si="10"/>
        <v>14.948387036483254</v>
      </c>
      <c r="M10" s="50">
        <f t="shared" si="11"/>
        <v>513.22795491925842</v>
      </c>
      <c r="N10" s="52">
        <f t="shared" si="12"/>
        <v>593.18181818181836</v>
      </c>
      <c r="O10" s="52">
        <f t="shared" si="13"/>
        <v>17.795454545454547</v>
      </c>
      <c r="P10" s="50">
        <f t="shared" si="14"/>
        <v>610.97727272727286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8" customHeight="1" x14ac:dyDescent="0.35">
      <c r="A11" s="46" t="s">
        <v>58</v>
      </c>
      <c r="B11" s="49">
        <f t="shared" si="0"/>
        <v>175.55859375</v>
      </c>
      <c r="C11" s="49">
        <f t="shared" si="1"/>
        <v>5.2667578125000034</v>
      </c>
      <c r="D11" s="50">
        <f t="shared" si="2"/>
        <v>180.8253515625</v>
      </c>
      <c r="E11" s="49">
        <f t="shared" si="3"/>
        <v>297.89398923444986</v>
      </c>
      <c r="F11" s="49">
        <f t="shared" si="4"/>
        <v>8.9368196770334958</v>
      </c>
      <c r="G11" s="50">
        <f t="shared" si="5"/>
        <v>306.83080891148336</v>
      </c>
      <c r="H11" s="51">
        <f t="shared" si="6"/>
        <v>395.93301435406704</v>
      </c>
      <c r="I11" s="51">
        <f t="shared" si="7"/>
        <v>11.877990430622013</v>
      </c>
      <c r="J11" s="50">
        <f t="shared" si="8"/>
        <v>407.81100478468909</v>
      </c>
      <c r="K11" s="51">
        <f t="shared" si="9"/>
        <v>498.27956788277515</v>
      </c>
      <c r="L11" s="51">
        <f t="shared" si="10"/>
        <v>14.948387036483254</v>
      </c>
      <c r="M11" s="50">
        <f t="shared" si="11"/>
        <v>513.22795491925842</v>
      </c>
      <c r="N11" s="52">
        <f t="shared" si="12"/>
        <v>593.18181818181836</v>
      </c>
      <c r="O11" s="52">
        <f t="shared" si="13"/>
        <v>17.795454545454547</v>
      </c>
      <c r="P11" s="50">
        <f t="shared" si="14"/>
        <v>610.97727272727286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675</v>
      </c>
      <c r="W11" s="27">
        <f t="shared" si="20"/>
        <v>562.5</v>
      </c>
    </row>
    <row r="12" spans="1:23" ht="19.75" customHeight="1" x14ac:dyDescent="0.35">
      <c r="A12" s="46" t="s">
        <v>60</v>
      </c>
      <c r="B12" s="49">
        <f t="shared" si="0"/>
        <v>175.55859375</v>
      </c>
      <c r="C12" s="49">
        <f t="shared" si="1"/>
        <v>5.2667578125000034</v>
      </c>
      <c r="D12" s="50">
        <f t="shared" si="2"/>
        <v>180.8253515625</v>
      </c>
      <c r="E12" s="49">
        <f t="shared" si="3"/>
        <v>297.89398923444986</v>
      </c>
      <c r="F12" s="49">
        <f t="shared" si="4"/>
        <v>8.9368196770334958</v>
      </c>
      <c r="G12" s="50">
        <f t="shared" si="5"/>
        <v>306.83080891148336</v>
      </c>
      <c r="H12" s="51">
        <f t="shared" si="6"/>
        <v>395.93301435406704</v>
      </c>
      <c r="I12" s="51">
        <f t="shared" si="7"/>
        <v>11.877990430622013</v>
      </c>
      <c r="J12" s="50">
        <f t="shared" si="8"/>
        <v>407.81100478468909</v>
      </c>
      <c r="K12" s="51">
        <f t="shared" si="9"/>
        <v>498.27956788277515</v>
      </c>
      <c r="L12" s="51">
        <f t="shared" si="10"/>
        <v>14.948387036483254</v>
      </c>
      <c r="M12" s="50">
        <f t="shared" si="11"/>
        <v>513.22795491925842</v>
      </c>
      <c r="N12" s="52">
        <f t="shared" si="12"/>
        <v>593.18181818181836</v>
      </c>
      <c r="O12" s="52">
        <f t="shared" si="13"/>
        <v>17.795454545454547</v>
      </c>
      <c r="P12" s="50">
        <f t="shared" si="14"/>
        <v>610.97727272727286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675</v>
      </c>
      <c r="W12" s="27">
        <f t="shared" si="20"/>
        <v>562.5</v>
      </c>
    </row>
    <row r="13" spans="1:23" ht="18.649999999999999" customHeight="1" x14ac:dyDescent="0.35">
      <c r="A13" s="46" t="s">
        <v>59</v>
      </c>
      <c r="B13" s="49">
        <f t="shared" si="0"/>
        <v>175.55859375</v>
      </c>
      <c r="C13" s="49">
        <f t="shared" si="1"/>
        <v>5.2667578125000034</v>
      </c>
      <c r="D13" s="50">
        <f t="shared" si="2"/>
        <v>180.8253515625</v>
      </c>
      <c r="E13" s="49">
        <f t="shared" si="3"/>
        <v>297.89398923444986</v>
      </c>
      <c r="F13" s="49">
        <f t="shared" si="4"/>
        <v>8.9368196770334958</v>
      </c>
      <c r="G13" s="50">
        <f t="shared" si="5"/>
        <v>306.83080891148336</v>
      </c>
      <c r="H13" s="51">
        <f t="shared" si="6"/>
        <v>395.93301435406704</v>
      </c>
      <c r="I13" s="51">
        <f t="shared" si="7"/>
        <v>11.877990430622013</v>
      </c>
      <c r="J13" s="50">
        <f t="shared" si="8"/>
        <v>407.81100478468909</v>
      </c>
      <c r="K13" s="51">
        <f t="shared" si="9"/>
        <v>498.27956788277515</v>
      </c>
      <c r="L13" s="51">
        <f t="shared" si="10"/>
        <v>14.948387036483254</v>
      </c>
      <c r="M13" s="50">
        <f t="shared" si="11"/>
        <v>513.22795491925842</v>
      </c>
      <c r="N13" s="52">
        <f t="shared" si="12"/>
        <v>593.18181818181836</v>
      </c>
      <c r="O13" s="52">
        <f t="shared" si="13"/>
        <v>17.795454545454547</v>
      </c>
      <c r="P13" s="50">
        <f t="shared" si="14"/>
        <v>610.97727272727286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675</v>
      </c>
      <c r="W13" s="27">
        <f t="shared" si="20"/>
        <v>562.5</v>
      </c>
    </row>
    <row r="14" spans="1:23" ht="22.25" customHeight="1" x14ac:dyDescent="0.35">
      <c r="A14" s="46" t="s">
        <v>61</v>
      </c>
      <c r="B14" s="49">
        <f t="shared" si="0"/>
        <v>175.55859375</v>
      </c>
      <c r="C14" s="49">
        <f t="shared" si="1"/>
        <v>5.2667578125000034</v>
      </c>
      <c r="D14" s="50">
        <f t="shared" si="2"/>
        <v>180.8253515625</v>
      </c>
      <c r="E14" s="49">
        <f t="shared" si="3"/>
        <v>297.89398923444986</v>
      </c>
      <c r="F14" s="49">
        <f t="shared" si="4"/>
        <v>8.9368196770334958</v>
      </c>
      <c r="G14" s="50">
        <f t="shared" si="5"/>
        <v>306.83080891148336</v>
      </c>
      <c r="H14" s="51">
        <f t="shared" si="6"/>
        <v>395.93301435406704</v>
      </c>
      <c r="I14" s="51">
        <f t="shared" si="7"/>
        <v>11.877990430622013</v>
      </c>
      <c r="J14" s="50">
        <f t="shared" si="8"/>
        <v>407.81100478468909</v>
      </c>
      <c r="K14" s="51">
        <f t="shared" si="9"/>
        <v>498.27956788277515</v>
      </c>
      <c r="L14" s="51">
        <f t="shared" si="10"/>
        <v>14.948387036483254</v>
      </c>
      <c r="M14" s="50">
        <f t="shared" si="11"/>
        <v>513.22795491925842</v>
      </c>
      <c r="N14" s="52">
        <f t="shared" si="12"/>
        <v>593.18181818181836</v>
      </c>
      <c r="O14" s="52">
        <f t="shared" si="13"/>
        <v>17.795454545454547</v>
      </c>
      <c r="P14" s="50">
        <f t="shared" si="14"/>
        <v>610.97727272727286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675</v>
      </c>
      <c r="W14" s="27">
        <f t="shared" si="20"/>
        <v>562.5</v>
      </c>
    </row>
    <row r="15" spans="1:23" ht="20.399999999999999" customHeight="1" x14ac:dyDescent="0.35">
      <c r="A15" s="46" t="s">
        <v>62</v>
      </c>
      <c r="B15" s="49">
        <f t="shared" si="0"/>
        <v>128.74296875000002</v>
      </c>
      <c r="C15" s="49">
        <f t="shared" si="1"/>
        <v>3.8622890624999968</v>
      </c>
      <c r="D15" s="50">
        <f t="shared" si="2"/>
        <v>132.60525781250001</v>
      </c>
      <c r="E15" s="49">
        <f t="shared" si="3"/>
        <v>218.45559210526318</v>
      </c>
      <c r="F15" s="49">
        <f t="shared" si="4"/>
        <v>6.5536677631578959</v>
      </c>
      <c r="G15" s="50">
        <f t="shared" si="5"/>
        <v>225.00925986842108</v>
      </c>
      <c r="H15" s="51">
        <f t="shared" si="6"/>
        <v>290.35087719298247</v>
      </c>
      <c r="I15" s="51">
        <f t="shared" si="7"/>
        <v>8.7105263157894743</v>
      </c>
      <c r="J15" s="50">
        <f t="shared" si="8"/>
        <v>299.06140350877195</v>
      </c>
      <c r="K15" s="51">
        <f t="shared" si="9"/>
        <v>365.4050164473685</v>
      </c>
      <c r="L15" s="51">
        <f t="shared" si="10"/>
        <v>10.962150493421056</v>
      </c>
      <c r="M15" s="50">
        <f t="shared" si="11"/>
        <v>376.36716694078956</v>
      </c>
      <c r="N15" s="52">
        <f t="shared" si="12"/>
        <v>435.00000000000006</v>
      </c>
      <c r="O15" s="52">
        <f t="shared" si="13"/>
        <v>13.05</v>
      </c>
      <c r="P15" s="50">
        <f t="shared" si="14"/>
        <v>448.05000000000007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ht="18" customHeight="1" x14ac:dyDescent="0.35">
      <c r="A16" s="46" t="s">
        <v>63</v>
      </c>
      <c r="B16" s="49">
        <f t="shared" si="0"/>
        <v>128.74296875000002</v>
      </c>
      <c r="C16" s="49">
        <f t="shared" si="1"/>
        <v>3.8622890624999968</v>
      </c>
      <c r="D16" s="50">
        <f t="shared" si="2"/>
        <v>132.60525781250001</v>
      </c>
      <c r="E16" s="49">
        <f t="shared" si="3"/>
        <v>218.45559210526318</v>
      </c>
      <c r="F16" s="49">
        <f t="shared" si="4"/>
        <v>6.5536677631578959</v>
      </c>
      <c r="G16" s="50">
        <f t="shared" si="5"/>
        <v>225.00925986842108</v>
      </c>
      <c r="H16" s="51">
        <f t="shared" si="6"/>
        <v>290.35087719298247</v>
      </c>
      <c r="I16" s="51">
        <f t="shared" si="7"/>
        <v>8.7105263157894743</v>
      </c>
      <c r="J16" s="50">
        <f t="shared" si="8"/>
        <v>299.06140350877195</v>
      </c>
      <c r="K16" s="51">
        <f t="shared" si="9"/>
        <v>365.4050164473685</v>
      </c>
      <c r="L16" s="51">
        <f t="shared" si="10"/>
        <v>10.962150493421056</v>
      </c>
      <c r="M16" s="50">
        <f t="shared" si="11"/>
        <v>376.36716694078956</v>
      </c>
      <c r="N16" s="52">
        <f t="shared" si="12"/>
        <v>435.00000000000006</v>
      </c>
      <c r="O16" s="52">
        <f t="shared" si="13"/>
        <v>13.05</v>
      </c>
      <c r="P16" s="50">
        <f t="shared" si="14"/>
        <v>448.05000000000007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21" customHeight="1" x14ac:dyDescent="0.35">
      <c r="A17" s="46" t="s">
        <v>64</v>
      </c>
      <c r="B17" s="49">
        <f t="shared" si="0"/>
        <v>128.74296875000002</v>
      </c>
      <c r="C17" s="49">
        <f t="shared" si="1"/>
        <v>3.8622890624999968</v>
      </c>
      <c r="D17" s="50">
        <f t="shared" si="2"/>
        <v>132.60525781250001</v>
      </c>
      <c r="E17" s="49">
        <f t="shared" si="3"/>
        <v>218.45559210526318</v>
      </c>
      <c r="F17" s="49">
        <f t="shared" si="4"/>
        <v>6.5536677631578959</v>
      </c>
      <c r="G17" s="50">
        <f t="shared" si="5"/>
        <v>225.00925986842108</v>
      </c>
      <c r="H17" s="51">
        <f t="shared" si="6"/>
        <v>290.35087719298247</v>
      </c>
      <c r="I17" s="51">
        <f t="shared" si="7"/>
        <v>8.7105263157894743</v>
      </c>
      <c r="J17" s="50">
        <f t="shared" si="8"/>
        <v>299.06140350877195</v>
      </c>
      <c r="K17" s="51">
        <f t="shared" si="9"/>
        <v>365.4050164473685</v>
      </c>
      <c r="L17" s="51">
        <f t="shared" si="10"/>
        <v>10.962150493421056</v>
      </c>
      <c r="M17" s="50">
        <f t="shared" si="11"/>
        <v>376.36716694078956</v>
      </c>
      <c r="N17" s="52">
        <f t="shared" si="12"/>
        <v>435.00000000000006</v>
      </c>
      <c r="O17" s="52">
        <f t="shared" si="13"/>
        <v>13.05</v>
      </c>
      <c r="P17" s="50">
        <f t="shared" si="14"/>
        <v>448.05000000000007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ht="16.75" customHeight="1" x14ac:dyDescent="0.35">
      <c r="A18" s="46" t="s">
        <v>65</v>
      </c>
      <c r="B18" s="49">
        <f t="shared" si="0"/>
        <v>128.74296875000002</v>
      </c>
      <c r="C18" s="49">
        <f t="shared" si="1"/>
        <v>3.8622890624999968</v>
      </c>
      <c r="D18" s="50">
        <f t="shared" si="2"/>
        <v>132.60525781250001</v>
      </c>
      <c r="E18" s="49">
        <f t="shared" si="3"/>
        <v>218.45559210526318</v>
      </c>
      <c r="F18" s="49">
        <f t="shared" si="4"/>
        <v>6.5536677631578959</v>
      </c>
      <c r="G18" s="50">
        <f t="shared" si="5"/>
        <v>225.00925986842108</v>
      </c>
      <c r="H18" s="51">
        <f t="shared" si="6"/>
        <v>290.35087719298247</v>
      </c>
      <c r="I18" s="51">
        <f t="shared" si="7"/>
        <v>8.7105263157894743</v>
      </c>
      <c r="J18" s="50">
        <f t="shared" si="8"/>
        <v>299.06140350877195</v>
      </c>
      <c r="K18" s="51">
        <f t="shared" si="9"/>
        <v>365.4050164473685</v>
      </c>
      <c r="L18" s="51">
        <f t="shared" si="10"/>
        <v>10.962150493421056</v>
      </c>
      <c r="M18" s="50">
        <f t="shared" si="11"/>
        <v>376.36716694078956</v>
      </c>
      <c r="N18" s="52">
        <f t="shared" si="12"/>
        <v>435.00000000000006</v>
      </c>
      <c r="O18" s="52">
        <f t="shared" si="13"/>
        <v>13.05</v>
      </c>
      <c r="P18" s="50">
        <f t="shared" si="14"/>
        <v>448.05000000000007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495</v>
      </c>
      <c r="W18" s="27">
        <f t="shared" si="20"/>
        <v>412.5</v>
      </c>
    </row>
    <row r="19" spans="1:23" ht="20.399999999999999" customHeight="1" x14ac:dyDescent="0.35">
      <c r="A19" s="46" t="s">
        <v>28</v>
      </c>
      <c r="B19" s="49">
        <f t="shared" si="0"/>
        <v>93.631250000000009</v>
      </c>
      <c r="C19" s="49">
        <f t="shared" si="1"/>
        <v>2.808937499999999</v>
      </c>
      <c r="D19" s="50">
        <f t="shared" si="2"/>
        <v>96.440187500000008</v>
      </c>
      <c r="E19" s="49">
        <f t="shared" si="3"/>
        <v>158.87679425837317</v>
      </c>
      <c r="F19" s="49">
        <f t="shared" si="4"/>
        <v>4.7663038277511953</v>
      </c>
      <c r="G19" s="50">
        <f t="shared" si="5"/>
        <v>163.64309808612438</v>
      </c>
      <c r="H19" s="51">
        <f t="shared" si="6"/>
        <v>211.16427432216909</v>
      </c>
      <c r="I19" s="51">
        <f t="shared" si="7"/>
        <v>6.3349282296650733</v>
      </c>
      <c r="J19" s="50">
        <f t="shared" si="8"/>
        <v>217.49920255183417</v>
      </c>
      <c r="K19" s="51">
        <f t="shared" si="9"/>
        <v>265.74910287081343</v>
      </c>
      <c r="L19" s="51">
        <f t="shared" si="10"/>
        <v>7.9724730861244035</v>
      </c>
      <c r="M19" s="50">
        <f t="shared" si="11"/>
        <v>273.72157595693784</v>
      </c>
      <c r="N19" s="52">
        <f t="shared" si="12"/>
        <v>316.36363636363637</v>
      </c>
      <c r="O19" s="52">
        <f t="shared" si="13"/>
        <v>9.4909090909090921</v>
      </c>
      <c r="P19" s="50">
        <f t="shared" si="14"/>
        <v>325.85454545454547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ht="20.399999999999999" customHeight="1" x14ac:dyDescent="0.35">
      <c r="A20" s="46" t="s">
        <v>29</v>
      </c>
      <c r="B20" s="49">
        <f t="shared" si="0"/>
        <v>70.223437499999989</v>
      </c>
      <c r="C20" s="49">
        <f t="shared" si="1"/>
        <v>2.1067031250000099</v>
      </c>
      <c r="D20" s="50">
        <f t="shared" si="2"/>
        <v>72.330140624999999</v>
      </c>
      <c r="E20" s="49">
        <f t="shared" si="3"/>
        <v>119.15759569377992</v>
      </c>
      <c r="F20" s="49">
        <f t="shared" si="4"/>
        <v>3.5747278708133972</v>
      </c>
      <c r="G20" s="50">
        <f t="shared" si="5"/>
        <v>122.73232356459332</v>
      </c>
      <c r="H20" s="51">
        <f t="shared" si="6"/>
        <v>158.37320574162683</v>
      </c>
      <c r="I20" s="51">
        <f t="shared" si="7"/>
        <v>4.7511961722488047</v>
      </c>
      <c r="J20" s="50">
        <f t="shared" si="8"/>
        <v>163.12440191387563</v>
      </c>
      <c r="K20" s="51">
        <f t="shared" si="9"/>
        <v>199.31182715311007</v>
      </c>
      <c r="L20" s="51">
        <f t="shared" si="10"/>
        <v>5.9793548145933029</v>
      </c>
      <c r="M20" s="50">
        <f t="shared" si="11"/>
        <v>205.29118196770338</v>
      </c>
      <c r="N20" s="52">
        <f t="shared" si="12"/>
        <v>237.27272727272731</v>
      </c>
      <c r="O20" s="52">
        <f t="shared" si="13"/>
        <v>7.1181818181818191</v>
      </c>
      <c r="P20" s="50">
        <f t="shared" si="14"/>
        <v>244.39090909090913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ht="18" customHeight="1" x14ac:dyDescent="0.35">
      <c r="A21" s="46" t="s">
        <v>30</v>
      </c>
      <c r="B21" s="49">
        <f t="shared" si="0"/>
        <v>52.667578124999999</v>
      </c>
      <c r="C21" s="49">
        <f t="shared" si="1"/>
        <v>1.5800273437500039</v>
      </c>
      <c r="D21" s="50">
        <f t="shared" si="2"/>
        <v>54.247605468750002</v>
      </c>
      <c r="E21" s="49">
        <f t="shared" si="3"/>
        <v>89.368196770334933</v>
      </c>
      <c r="F21" s="49">
        <f t="shared" si="4"/>
        <v>2.6810459031100482</v>
      </c>
      <c r="G21" s="50">
        <f t="shared" si="5"/>
        <v>92.049242673444994</v>
      </c>
      <c r="H21" s="51">
        <f t="shared" si="6"/>
        <v>118.77990430622013</v>
      </c>
      <c r="I21" s="51">
        <f t="shared" si="7"/>
        <v>3.5633971291866038</v>
      </c>
      <c r="J21" s="50">
        <f t="shared" si="8"/>
        <v>122.34330143540673</v>
      </c>
      <c r="K21" s="51">
        <f t="shared" si="9"/>
        <v>149.48387036483257</v>
      </c>
      <c r="L21" s="51">
        <f t="shared" si="10"/>
        <v>4.4845161109449769</v>
      </c>
      <c r="M21" s="50">
        <f t="shared" si="11"/>
        <v>153.96838647577755</v>
      </c>
      <c r="N21" s="52">
        <f t="shared" si="12"/>
        <v>177.95454545454547</v>
      </c>
      <c r="O21" s="52">
        <f t="shared" si="13"/>
        <v>5.3386363636363638</v>
      </c>
      <c r="P21" s="50">
        <f t="shared" si="14"/>
        <v>183.29318181818184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ht="19.25" customHeight="1" x14ac:dyDescent="0.35">
      <c r="A22" s="46" t="s">
        <v>66</v>
      </c>
      <c r="B22" s="49">
        <f t="shared" si="0"/>
        <v>175.55859375</v>
      </c>
      <c r="C22" s="49">
        <f t="shared" si="1"/>
        <v>5.2667578125000034</v>
      </c>
      <c r="D22" s="50">
        <f t="shared" si="2"/>
        <v>180.8253515625</v>
      </c>
      <c r="E22" s="49">
        <f t="shared" si="3"/>
        <v>297.89398923444986</v>
      </c>
      <c r="F22" s="49">
        <f t="shared" si="4"/>
        <v>8.9368196770334958</v>
      </c>
      <c r="G22" s="50">
        <f t="shared" si="5"/>
        <v>306.83080891148336</v>
      </c>
      <c r="H22" s="51">
        <f t="shared" si="6"/>
        <v>395.93301435406704</v>
      </c>
      <c r="I22" s="51">
        <f t="shared" si="7"/>
        <v>11.877990430622013</v>
      </c>
      <c r="J22" s="50">
        <f t="shared" si="8"/>
        <v>407.81100478468909</v>
      </c>
      <c r="K22" s="51">
        <f t="shared" si="9"/>
        <v>498.27956788277515</v>
      </c>
      <c r="L22" s="51">
        <f t="shared" si="10"/>
        <v>14.948387036483254</v>
      </c>
      <c r="M22" s="50">
        <f t="shared" si="11"/>
        <v>513.22795491925842</v>
      </c>
      <c r="N22" s="52">
        <f t="shared" si="12"/>
        <v>593.18181818181836</v>
      </c>
      <c r="O22" s="52">
        <f t="shared" si="13"/>
        <v>17.795454545454547</v>
      </c>
      <c r="P22" s="50">
        <f t="shared" si="14"/>
        <v>610.97727272727286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ht="21" customHeight="1" x14ac:dyDescent="0.35">
      <c r="A23" s="46" t="s">
        <v>31</v>
      </c>
      <c r="B23" s="49">
        <f t="shared" si="0"/>
        <v>187.26250000000002</v>
      </c>
      <c r="C23" s="49">
        <f t="shared" si="1"/>
        <v>5.617874999999998</v>
      </c>
      <c r="D23" s="50">
        <f t="shared" si="2"/>
        <v>192.88037500000002</v>
      </c>
      <c r="E23" s="49">
        <f t="shared" si="3"/>
        <v>317.75358851674633</v>
      </c>
      <c r="F23" s="49">
        <f t="shared" si="4"/>
        <v>9.5326076555023906</v>
      </c>
      <c r="G23" s="50">
        <f t="shared" si="5"/>
        <v>327.28619617224876</v>
      </c>
      <c r="H23" s="51">
        <f t="shared" si="6"/>
        <v>422.32854864433818</v>
      </c>
      <c r="I23" s="51">
        <f t="shared" si="7"/>
        <v>12.669856459330147</v>
      </c>
      <c r="J23" s="50">
        <f t="shared" si="8"/>
        <v>434.99840510366835</v>
      </c>
      <c r="K23" s="51">
        <f t="shared" si="9"/>
        <v>531.49820574162686</v>
      </c>
      <c r="L23" s="51">
        <f t="shared" si="10"/>
        <v>15.944946172248807</v>
      </c>
      <c r="M23" s="50">
        <f t="shared" si="11"/>
        <v>547.44315191387568</v>
      </c>
      <c r="N23" s="52">
        <f t="shared" si="12"/>
        <v>632.72727272727275</v>
      </c>
      <c r="O23" s="52">
        <f t="shared" si="13"/>
        <v>18.981818181818184</v>
      </c>
      <c r="P23" s="50">
        <f t="shared" si="14"/>
        <v>651.70909090909095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ht="18" customHeight="1" x14ac:dyDescent="0.35">
      <c r="A24" s="46" t="s">
        <v>68</v>
      </c>
      <c r="B24" s="49">
        <f t="shared" si="0"/>
        <v>95.972031250000001</v>
      </c>
      <c r="C24" s="49">
        <f t="shared" si="1"/>
        <v>2.8791609375000036</v>
      </c>
      <c r="D24" s="50">
        <f t="shared" si="2"/>
        <v>98.851192187500004</v>
      </c>
      <c r="E24" s="49">
        <f t="shared" si="3"/>
        <v>162.84871411483257</v>
      </c>
      <c r="F24" s="49">
        <f t="shared" si="4"/>
        <v>4.8854614234449771</v>
      </c>
      <c r="G24" s="50">
        <f t="shared" si="5"/>
        <v>167.73417553827755</v>
      </c>
      <c r="H24" s="51">
        <f t="shared" si="6"/>
        <v>216.44338118022333</v>
      </c>
      <c r="I24" s="51">
        <f t="shared" si="7"/>
        <v>6.4933014354066989</v>
      </c>
      <c r="J24" s="50">
        <f t="shared" si="8"/>
        <v>222.93668261563002</v>
      </c>
      <c r="K24" s="51">
        <f t="shared" si="9"/>
        <v>272.39283044258377</v>
      </c>
      <c r="L24" s="51">
        <f t="shared" si="10"/>
        <v>8.1717849132775129</v>
      </c>
      <c r="M24" s="50">
        <f t="shared" si="11"/>
        <v>280.56461535586129</v>
      </c>
      <c r="N24" s="52">
        <f t="shared" si="12"/>
        <v>324.27272727272731</v>
      </c>
      <c r="O24" s="52">
        <f t="shared" si="13"/>
        <v>9.7281818181818185</v>
      </c>
      <c r="P24" s="50">
        <f t="shared" si="14"/>
        <v>334.00090909090909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ht="19.25" customHeight="1" x14ac:dyDescent="0.35">
      <c r="A25" s="46" t="s">
        <v>67</v>
      </c>
      <c r="B25" s="49">
        <f t="shared" si="0"/>
        <v>95.972031250000001</v>
      </c>
      <c r="C25" s="49">
        <f t="shared" si="1"/>
        <v>2.8791609375000036</v>
      </c>
      <c r="D25" s="50">
        <f t="shared" si="2"/>
        <v>98.851192187500004</v>
      </c>
      <c r="E25" s="49">
        <f t="shared" si="3"/>
        <v>162.84871411483257</v>
      </c>
      <c r="F25" s="49">
        <f t="shared" si="4"/>
        <v>4.8854614234449771</v>
      </c>
      <c r="G25" s="50">
        <f t="shared" si="5"/>
        <v>167.73417553827755</v>
      </c>
      <c r="H25" s="51">
        <f t="shared" si="6"/>
        <v>216.44338118022333</v>
      </c>
      <c r="I25" s="51">
        <f t="shared" si="7"/>
        <v>6.4933014354066989</v>
      </c>
      <c r="J25" s="50">
        <f t="shared" si="8"/>
        <v>222.93668261563002</v>
      </c>
      <c r="K25" s="51">
        <f t="shared" si="9"/>
        <v>272.39283044258377</v>
      </c>
      <c r="L25" s="51">
        <f t="shared" si="10"/>
        <v>8.1717849132775129</v>
      </c>
      <c r="M25" s="50">
        <f t="shared" si="11"/>
        <v>280.56461535586129</v>
      </c>
      <c r="N25" s="52">
        <f t="shared" si="12"/>
        <v>324.27272727272731</v>
      </c>
      <c r="O25" s="52">
        <f t="shared" si="13"/>
        <v>9.7281818181818185</v>
      </c>
      <c r="P25" s="50">
        <f t="shared" si="14"/>
        <v>334.00090909090909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ht="19.25" customHeight="1" x14ac:dyDescent="0.35">
      <c r="A26" s="46" t="s">
        <v>48</v>
      </c>
      <c r="B26" s="49">
        <f t="shared" si="0"/>
        <v>105.33515625</v>
      </c>
      <c r="C26" s="49">
        <f t="shared" si="1"/>
        <v>3.1600546875000077</v>
      </c>
      <c r="D26" s="50">
        <f t="shared" si="2"/>
        <v>108.4952109375</v>
      </c>
      <c r="E26" s="49">
        <f t="shared" si="3"/>
        <v>178.73639354066987</v>
      </c>
      <c r="F26" s="49">
        <f t="shared" si="4"/>
        <v>5.3620918062200964</v>
      </c>
      <c r="G26" s="50">
        <f t="shared" si="5"/>
        <v>184.09848534688999</v>
      </c>
      <c r="H26" s="51">
        <f t="shared" si="6"/>
        <v>237.55980861244026</v>
      </c>
      <c r="I26" s="51">
        <f t="shared" si="7"/>
        <v>7.1267942583732076</v>
      </c>
      <c r="J26" s="50">
        <f t="shared" si="8"/>
        <v>244.68660287081346</v>
      </c>
      <c r="K26" s="51">
        <f t="shared" si="9"/>
        <v>298.96774072966514</v>
      </c>
      <c r="L26" s="51">
        <f t="shared" si="10"/>
        <v>8.9690322218899539</v>
      </c>
      <c r="M26" s="50">
        <f t="shared" si="11"/>
        <v>307.9367729515551</v>
      </c>
      <c r="N26" s="52">
        <f t="shared" si="12"/>
        <v>355.90909090909093</v>
      </c>
      <c r="O26" s="52">
        <f t="shared" si="13"/>
        <v>10.677272727272728</v>
      </c>
      <c r="P26" s="50">
        <f t="shared" si="14"/>
        <v>366.58636363636367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ht="19.25" customHeight="1" x14ac:dyDescent="0.35">
      <c r="A27" s="46" t="s">
        <v>49</v>
      </c>
      <c r="B27" s="49">
        <f t="shared" si="0"/>
        <v>117.03906250000001</v>
      </c>
      <c r="C27" s="49">
        <f t="shared" si="1"/>
        <v>3.5111718750000023</v>
      </c>
      <c r="D27" s="50">
        <f t="shared" si="2"/>
        <v>120.55023437500002</v>
      </c>
      <c r="E27" s="49">
        <f t="shared" si="3"/>
        <v>198.59599282296651</v>
      </c>
      <c r="F27" s="49">
        <f t="shared" si="4"/>
        <v>5.9578797846889948</v>
      </c>
      <c r="G27" s="50">
        <f t="shared" si="5"/>
        <v>204.55387260765551</v>
      </c>
      <c r="H27" s="51">
        <f t="shared" si="6"/>
        <v>263.95534290271138</v>
      </c>
      <c r="I27" s="51">
        <f t="shared" si="7"/>
        <v>7.9186602870813418</v>
      </c>
      <c r="J27" s="50">
        <f t="shared" si="8"/>
        <v>271.87400318979275</v>
      </c>
      <c r="K27" s="51">
        <f t="shared" si="9"/>
        <v>332.18637858851679</v>
      </c>
      <c r="L27" s="51">
        <f>VALUE(M27*$K$2/$K$3)</f>
        <v>9.9655913576555033</v>
      </c>
      <c r="M27" s="50">
        <f t="shared" si="11"/>
        <v>342.1519699461723</v>
      </c>
      <c r="N27" s="52">
        <f t="shared" si="12"/>
        <v>395.4545454545455</v>
      </c>
      <c r="O27" s="52">
        <f t="shared" si="13"/>
        <v>11.863636363636363</v>
      </c>
      <c r="P27" s="50">
        <f t="shared" si="14"/>
        <v>407.31818181818187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ht="22.25" customHeight="1" x14ac:dyDescent="0.35">
      <c r="A28" s="46" t="s">
        <v>50</v>
      </c>
      <c r="B28" s="49">
        <f t="shared" si="0"/>
        <v>187.26250000000002</v>
      </c>
      <c r="C28" s="49">
        <f t="shared" si="1"/>
        <v>5.617874999999998</v>
      </c>
      <c r="D28" s="50">
        <f t="shared" si="2"/>
        <v>192.88037500000002</v>
      </c>
      <c r="E28" s="49">
        <f t="shared" si="3"/>
        <v>317.75358851674633</v>
      </c>
      <c r="F28" s="49">
        <f t="shared" si="4"/>
        <v>9.5326076555023906</v>
      </c>
      <c r="G28" s="50">
        <f t="shared" si="5"/>
        <v>327.28619617224876</v>
      </c>
      <c r="H28" s="51">
        <f t="shared" si="6"/>
        <v>422.32854864433818</v>
      </c>
      <c r="I28" s="51">
        <f t="shared" si="7"/>
        <v>12.669856459330147</v>
      </c>
      <c r="J28" s="50">
        <f t="shared" si="8"/>
        <v>434.99840510366835</v>
      </c>
      <c r="K28" s="51">
        <f t="shared" si="9"/>
        <v>531.49820574162686</v>
      </c>
      <c r="L28" s="51">
        <f t="shared" si="10"/>
        <v>15.944946172248807</v>
      </c>
      <c r="M28" s="50">
        <f t="shared" si="11"/>
        <v>547.44315191387568</v>
      </c>
      <c r="N28" s="52">
        <f t="shared" si="12"/>
        <v>632.72727272727275</v>
      </c>
      <c r="O28" s="52">
        <f t="shared" si="13"/>
        <v>18.981818181818184</v>
      </c>
      <c r="P28" s="50">
        <f t="shared" si="14"/>
        <v>651.70909090909095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ht="18" customHeight="1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ht="17.399999999999999" customHeight="1" x14ac:dyDescent="0.35">
      <c r="A31" s="46" t="s">
        <v>53</v>
      </c>
      <c r="B31" s="49">
        <f>VALUE(D31*100/$K$3)</f>
        <v>134.9962519936204</v>
      </c>
      <c r="C31" s="49">
        <f>VALUE(D31*$K$2/$K$3)</f>
        <v>4.0498875598086119</v>
      </c>
      <c r="D31" s="50">
        <f>(R31+R31*$K$2/100)/$J$1*$C$3</f>
        <v>139.04613955342901</v>
      </c>
      <c r="E31" s="53">
        <f>VALUE(G31*100/$K$3)</f>
        <v>228.54295055821376</v>
      </c>
      <c r="F31" s="53">
        <f>VALUE(G31*$K$2/$K$3)</f>
        <v>6.8562885167464129</v>
      </c>
      <c r="G31" s="50">
        <f>(S31+S31*$K$2/100)/$J$1*$E$3</f>
        <v>235.39923907496018</v>
      </c>
      <c r="H31" s="49">
        <f>VALUE(J31*100/$K$3)</f>
        <v>315.27060074428493</v>
      </c>
      <c r="I31" s="49">
        <f>VALUE(J31*$K$2/$K$3)</f>
        <v>9.4581180223285486</v>
      </c>
      <c r="J31" s="50">
        <f>(T31+T31*$K$2/100)/$J$1*$H$3</f>
        <v>324.7287187666135</v>
      </c>
      <c r="K31" s="52">
        <f>VALUE(M31*100/$K$3)</f>
        <v>400.84519736842111</v>
      </c>
      <c r="L31" s="52">
        <f>VALUE(M31*$K$2/$K$3)</f>
        <v>12.025355921052633</v>
      </c>
      <c r="M31" s="54">
        <f>(U31+U31*$K$2/100)/$J$1*$L$3</f>
        <v>412.87055328947372</v>
      </c>
      <c r="N31" s="52">
        <f>VALUE(P31*100/$K$3)</f>
        <v>478.38468899521536</v>
      </c>
      <c r="O31" s="52">
        <f>VALUE(P31*$K$2/$K$3)</f>
        <v>14.35154066985646</v>
      </c>
      <c r="P31" s="50">
        <f>(V31+V31*$K$2/100)/$J$1*$N$3</f>
        <v>492.73622966507179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f>'Base Premium'!G32</f>
        <v>452</v>
      </c>
    </row>
    <row r="32" spans="1:23" ht="17.399999999999999" customHeight="1" x14ac:dyDescent="0.35">
      <c r="A32" s="46" t="s">
        <v>55</v>
      </c>
      <c r="B32" s="49">
        <f t="shared" ref="B32:B53" si="21">VALUE(D32*100/$K$3)</f>
        <v>134.9962519936204</v>
      </c>
      <c r="C32" s="49">
        <f t="shared" ref="C32:C53" si="22">VALUE(D32*$K$2/$K$3)</f>
        <v>4.0498875598086119</v>
      </c>
      <c r="D32" s="50">
        <f t="shared" ref="D32:D53" si="23">(R32+R32*$K$2/100)/$J$1*$C$3</f>
        <v>139.04613955342901</v>
      </c>
      <c r="E32" s="53">
        <f t="shared" ref="E32:E53" si="24">VALUE(G32*100/$K$3)</f>
        <v>228.54295055821376</v>
      </c>
      <c r="F32" s="53">
        <f t="shared" ref="F32:F53" si="25">VALUE(G32*$K$2/$K$3)</f>
        <v>6.8562885167464129</v>
      </c>
      <c r="G32" s="50">
        <f t="shared" ref="G32:G53" si="26">(S32+S32*$K$2/100)/$J$1*$E$3</f>
        <v>235.39923907496018</v>
      </c>
      <c r="H32" s="49">
        <f t="shared" ref="H32:H53" si="27">VALUE(J32*100/$K$3)</f>
        <v>315.27060074428493</v>
      </c>
      <c r="I32" s="49">
        <f t="shared" ref="I32:I53" si="28">VALUE(J32*$K$2/$K$3)</f>
        <v>9.4581180223285486</v>
      </c>
      <c r="J32" s="50">
        <f t="shared" ref="J32:J53" si="29">(T32+T32*$K$2/100)/$J$1*$H$3</f>
        <v>324.7287187666135</v>
      </c>
      <c r="K32" s="52">
        <f t="shared" ref="K32:K53" si="30">VALUE(M32*100/$K$3)</f>
        <v>400.84519736842111</v>
      </c>
      <c r="L32" s="52">
        <f t="shared" ref="L32:L53" si="31">VALUE(M32*$K$2/$K$3)</f>
        <v>12.025355921052633</v>
      </c>
      <c r="M32" s="54">
        <f t="shared" ref="M32:M53" si="32">(U32+U32*$K$2/100)/$J$1*$L$3</f>
        <v>412.87055328947372</v>
      </c>
      <c r="N32" s="52">
        <f t="shared" ref="N32:N53" si="33">VALUE(P32*100/$K$3)</f>
        <v>478.38468899521536</v>
      </c>
      <c r="O32" s="52">
        <f t="shared" ref="O32:O53" si="34">VALUE(P32*$K$2/$K$3)</f>
        <v>14.35154066985646</v>
      </c>
      <c r="P32" s="50">
        <f t="shared" ref="P32:P53" si="35">(V32+V32*$K$2/100)/$J$1*$N$3</f>
        <v>492.73622966507179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ht="21" customHeight="1" x14ac:dyDescent="0.35">
      <c r="A33" s="46" t="s">
        <v>54</v>
      </c>
      <c r="B33" s="49">
        <f t="shared" si="21"/>
        <v>223.99820574162686</v>
      </c>
      <c r="C33" s="49">
        <f t="shared" si="22"/>
        <v>6.7199461722488056</v>
      </c>
      <c r="D33" s="50">
        <f t="shared" si="23"/>
        <v>230.71815191387566</v>
      </c>
      <c r="E33" s="53">
        <f t="shared" si="24"/>
        <v>379.21949760765557</v>
      </c>
      <c r="F33" s="53">
        <f t="shared" si="25"/>
        <v>11.376584928229667</v>
      </c>
      <c r="G33" s="50">
        <f t="shared" si="26"/>
        <v>390.59608253588522</v>
      </c>
      <c r="H33" s="49">
        <f t="shared" si="27"/>
        <v>523.12599681020731</v>
      </c>
      <c r="I33" s="49">
        <f t="shared" si="28"/>
        <v>15.69377990430622</v>
      </c>
      <c r="J33" s="50">
        <f t="shared" si="29"/>
        <v>538.81977671451352</v>
      </c>
      <c r="K33" s="52">
        <f t="shared" si="30"/>
        <v>665.11924342105272</v>
      </c>
      <c r="L33" s="52">
        <f t="shared" si="31"/>
        <v>19.953577302631579</v>
      </c>
      <c r="M33" s="54">
        <f t="shared" si="32"/>
        <v>685.07282072368423</v>
      </c>
      <c r="N33" s="52">
        <f t="shared" si="33"/>
        <v>793.77990430622015</v>
      </c>
      <c r="O33" s="52">
        <f t="shared" si="34"/>
        <v>23.813397129186601</v>
      </c>
      <c r="P33" s="50">
        <f t="shared" si="35"/>
        <v>817.59330143540672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900</v>
      </c>
      <c r="W33" s="27">
        <f>'Base Premium'!G33</f>
        <v>750</v>
      </c>
    </row>
    <row r="34" spans="1:23" ht="21.65" customHeight="1" x14ac:dyDescent="0.35">
      <c r="A34" s="46" t="s">
        <v>56</v>
      </c>
      <c r="B34" s="49">
        <f t="shared" si="21"/>
        <v>223.99820574162686</v>
      </c>
      <c r="C34" s="49">
        <f t="shared" si="22"/>
        <v>6.7199461722488056</v>
      </c>
      <c r="D34" s="50">
        <f t="shared" si="23"/>
        <v>230.71815191387566</v>
      </c>
      <c r="E34" s="53">
        <f t="shared" si="24"/>
        <v>379.21949760765557</v>
      </c>
      <c r="F34" s="53">
        <f t="shared" si="25"/>
        <v>11.376584928229667</v>
      </c>
      <c r="G34" s="50">
        <f t="shared" si="26"/>
        <v>390.59608253588522</v>
      </c>
      <c r="H34" s="49">
        <f t="shared" si="27"/>
        <v>523.12599681020731</v>
      </c>
      <c r="I34" s="49">
        <f t="shared" si="28"/>
        <v>15.69377990430622</v>
      </c>
      <c r="J34" s="50">
        <f t="shared" si="29"/>
        <v>538.81977671451352</v>
      </c>
      <c r="K34" s="52">
        <f t="shared" si="30"/>
        <v>665.11924342105272</v>
      </c>
      <c r="L34" s="52">
        <f t="shared" si="31"/>
        <v>19.953577302631579</v>
      </c>
      <c r="M34" s="54">
        <f t="shared" si="32"/>
        <v>685.07282072368423</v>
      </c>
      <c r="N34" s="52">
        <f t="shared" si="33"/>
        <v>793.77990430622015</v>
      </c>
      <c r="O34" s="52">
        <f t="shared" si="34"/>
        <v>23.813397129186601</v>
      </c>
      <c r="P34" s="50">
        <f t="shared" si="35"/>
        <v>817.59330143540672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900</v>
      </c>
      <c r="W34" s="27">
        <f>'Base Premium'!G34</f>
        <v>750</v>
      </c>
    </row>
    <row r="35" spans="1:23" ht="18" customHeight="1" x14ac:dyDescent="0.35">
      <c r="A35" s="46" t="s">
        <v>57</v>
      </c>
      <c r="B35" s="49">
        <f t="shared" si="21"/>
        <v>223.99820574162686</v>
      </c>
      <c r="C35" s="49">
        <f t="shared" si="22"/>
        <v>6.7199461722488056</v>
      </c>
      <c r="D35" s="50">
        <f t="shared" si="23"/>
        <v>230.71815191387566</v>
      </c>
      <c r="E35" s="53">
        <f t="shared" si="24"/>
        <v>379.21949760765557</v>
      </c>
      <c r="F35" s="53">
        <f t="shared" si="25"/>
        <v>11.376584928229667</v>
      </c>
      <c r="G35" s="50">
        <f t="shared" si="26"/>
        <v>390.59608253588522</v>
      </c>
      <c r="H35" s="49">
        <f t="shared" si="27"/>
        <v>523.12599681020731</v>
      </c>
      <c r="I35" s="49">
        <f t="shared" si="28"/>
        <v>15.69377990430622</v>
      </c>
      <c r="J35" s="50">
        <f t="shared" si="29"/>
        <v>538.81977671451352</v>
      </c>
      <c r="K35" s="52">
        <f t="shared" si="30"/>
        <v>665.11924342105272</v>
      </c>
      <c r="L35" s="52">
        <f t="shared" si="31"/>
        <v>19.953577302631579</v>
      </c>
      <c r="M35" s="54">
        <f t="shared" si="32"/>
        <v>685.07282072368423</v>
      </c>
      <c r="N35" s="52">
        <f t="shared" si="33"/>
        <v>793.77990430622015</v>
      </c>
      <c r="O35" s="52">
        <f t="shared" si="34"/>
        <v>23.813397129186601</v>
      </c>
      <c r="P35" s="50">
        <f t="shared" si="35"/>
        <v>817.59330143540672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6.75" customHeight="1" x14ac:dyDescent="0.35">
      <c r="A36" s="46" t="s">
        <v>58</v>
      </c>
      <c r="B36" s="49">
        <f t="shared" si="21"/>
        <v>223.99820574162686</v>
      </c>
      <c r="C36" s="49">
        <f t="shared" si="22"/>
        <v>6.7199461722488056</v>
      </c>
      <c r="D36" s="50">
        <f t="shared" si="23"/>
        <v>230.71815191387566</v>
      </c>
      <c r="E36" s="53">
        <f t="shared" si="24"/>
        <v>379.21949760765557</v>
      </c>
      <c r="F36" s="53">
        <f t="shared" si="25"/>
        <v>11.376584928229667</v>
      </c>
      <c r="G36" s="50">
        <f t="shared" si="26"/>
        <v>390.59608253588522</v>
      </c>
      <c r="H36" s="49">
        <f t="shared" si="27"/>
        <v>523.12599681020731</v>
      </c>
      <c r="I36" s="49">
        <f t="shared" si="28"/>
        <v>15.69377990430622</v>
      </c>
      <c r="J36" s="50">
        <f t="shared" si="29"/>
        <v>538.81977671451352</v>
      </c>
      <c r="K36" s="52">
        <f t="shared" si="30"/>
        <v>665.11924342105272</v>
      </c>
      <c r="L36" s="52">
        <f t="shared" si="31"/>
        <v>19.953577302631579</v>
      </c>
      <c r="M36" s="54">
        <f t="shared" si="32"/>
        <v>685.07282072368423</v>
      </c>
      <c r="N36" s="52">
        <f t="shared" si="33"/>
        <v>793.77990430622015</v>
      </c>
      <c r="O36" s="52">
        <f t="shared" si="34"/>
        <v>23.813397129186601</v>
      </c>
      <c r="P36" s="50">
        <f t="shared" si="35"/>
        <v>817.59330143540672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900</v>
      </c>
      <c r="W36" s="27">
        <f>'Base Premium'!G36</f>
        <v>750</v>
      </c>
    </row>
    <row r="37" spans="1:23" ht="17.399999999999999" customHeight="1" x14ac:dyDescent="0.35">
      <c r="A37" s="46" t="s">
        <v>60</v>
      </c>
      <c r="B37" s="49">
        <f t="shared" si="21"/>
        <v>223.99820574162686</v>
      </c>
      <c r="C37" s="49">
        <f t="shared" si="22"/>
        <v>6.7199461722488056</v>
      </c>
      <c r="D37" s="50">
        <f t="shared" si="23"/>
        <v>230.71815191387566</v>
      </c>
      <c r="E37" s="53">
        <f t="shared" si="24"/>
        <v>379.21949760765557</v>
      </c>
      <c r="F37" s="53">
        <f t="shared" si="25"/>
        <v>11.376584928229667</v>
      </c>
      <c r="G37" s="50">
        <f t="shared" si="26"/>
        <v>390.59608253588522</v>
      </c>
      <c r="H37" s="49">
        <f t="shared" si="27"/>
        <v>523.12599681020731</v>
      </c>
      <c r="I37" s="49">
        <f t="shared" si="28"/>
        <v>15.69377990430622</v>
      </c>
      <c r="J37" s="50">
        <f t="shared" si="29"/>
        <v>538.81977671451352</v>
      </c>
      <c r="K37" s="52">
        <f t="shared" si="30"/>
        <v>665.11924342105272</v>
      </c>
      <c r="L37" s="52">
        <f t="shared" si="31"/>
        <v>19.953577302631579</v>
      </c>
      <c r="M37" s="54">
        <f t="shared" si="32"/>
        <v>685.07282072368423</v>
      </c>
      <c r="N37" s="52">
        <f t="shared" si="33"/>
        <v>793.77990430622015</v>
      </c>
      <c r="O37" s="52">
        <f t="shared" si="34"/>
        <v>23.813397129186601</v>
      </c>
      <c r="P37" s="50">
        <f t="shared" si="35"/>
        <v>817.59330143540672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900</v>
      </c>
      <c r="W37" s="27">
        <f>'Base Premium'!G37</f>
        <v>750</v>
      </c>
    </row>
    <row r="38" spans="1:23" ht="17.399999999999999" customHeight="1" x14ac:dyDescent="0.35">
      <c r="A38" s="46" t="s">
        <v>59</v>
      </c>
      <c r="B38" s="49">
        <f t="shared" si="21"/>
        <v>223.99820574162686</v>
      </c>
      <c r="C38" s="49">
        <f t="shared" si="22"/>
        <v>6.7199461722488056</v>
      </c>
      <c r="D38" s="50">
        <f t="shared" si="23"/>
        <v>230.71815191387566</v>
      </c>
      <c r="E38" s="53">
        <f t="shared" si="24"/>
        <v>379.21949760765557</v>
      </c>
      <c r="F38" s="53">
        <f t="shared" si="25"/>
        <v>11.376584928229667</v>
      </c>
      <c r="G38" s="50">
        <f t="shared" si="26"/>
        <v>390.59608253588522</v>
      </c>
      <c r="H38" s="49">
        <f t="shared" si="27"/>
        <v>523.12599681020731</v>
      </c>
      <c r="I38" s="49">
        <f t="shared" si="28"/>
        <v>15.69377990430622</v>
      </c>
      <c r="J38" s="50">
        <f t="shared" si="29"/>
        <v>538.81977671451352</v>
      </c>
      <c r="K38" s="52">
        <f t="shared" si="30"/>
        <v>665.11924342105272</v>
      </c>
      <c r="L38" s="52">
        <f t="shared" si="31"/>
        <v>19.953577302631579</v>
      </c>
      <c r="M38" s="54">
        <f t="shared" si="32"/>
        <v>685.07282072368423</v>
      </c>
      <c r="N38" s="52">
        <f t="shared" si="33"/>
        <v>793.77990430622015</v>
      </c>
      <c r="O38" s="52">
        <f t="shared" si="34"/>
        <v>23.813397129186601</v>
      </c>
      <c r="P38" s="50">
        <f t="shared" si="35"/>
        <v>817.59330143540672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900</v>
      </c>
      <c r="W38" s="27">
        <f>'Base Premium'!G38</f>
        <v>750</v>
      </c>
    </row>
    <row r="39" spans="1:23" ht="19.25" customHeight="1" x14ac:dyDescent="0.35">
      <c r="A39" s="46" t="s">
        <v>61</v>
      </c>
      <c r="B39" s="49">
        <f t="shared" si="21"/>
        <v>223.99820574162686</v>
      </c>
      <c r="C39" s="49">
        <f t="shared" si="22"/>
        <v>6.7199461722488056</v>
      </c>
      <c r="D39" s="50">
        <f t="shared" si="23"/>
        <v>230.71815191387566</v>
      </c>
      <c r="E39" s="53">
        <f t="shared" si="24"/>
        <v>379.21949760765557</v>
      </c>
      <c r="F39" s="53">
        <f t="shared" si="25"/>
        <v>11.376584928229667</v>
      </c>
      <c r="G39" s="50">
        <f t="shared" si="26"/>
        <v>390.59608253588522</v>
      </c>
      <c r="H39" s="49">
        <f t="shared" si="27"/>
        <v>523.12599681020731</v>
      </c>
      <c r="I39" s="49">
        <f t="shared" si="28"/>
        <v>15.69377990430622</v>
      </c>
      <c r="J39" s="50">
        <f t="shared" si="29"/>
        <v>538.81977671451352</v>
      </c>
      <c r="K39" s="52">
        <f t="shared" si="30"/>
        <v>665.11924342105272</v>
      </c>
      <c r="L39" s="52">
        <f t="shared" si="31"/>
        <v>19.953577302631579</v>
      </c>
      <c r="M39" s="54">
        <f t="shared" si="32"/>
        <v>685.07282072368423</v>
      </c>
      <c r="N39" s="52">
        <f t="shared" si="33"/>
        <v>793.77990430622015</v>
      </c>
      <c r="O39" s="52">
        <f t="shared" si="34"/>
        <v>23.813397129186601</v>
      </c>
      <c r="P39" s="50">
        <f t="shared" si="35"/>
        <v>817.59330143540672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900</v>
      </c>
      <c r="W39" s="27">
        <f>'Base Premium'!G39</f>
        <v>750</v>
      </c>
    </row>
    <row r="40" spans="1:23" ht="18" customHeight="1" x14ac:dyDescent="0.35">
      <c r="A40" s="46" t="s">
        <v>62</v>
      </c>
      <c r="B40" s="49">
        <f t="shared" si="21"/>
        <v>164.26535087719301</v>
      </c>
      <c r="C40" s="49">
        <f t="shared" si="22"/>
        <v>4.9279605263157906</v>
      </c>
      <c r="D40" s="50">
        <f t="shared" si="23"/>
        <v>169.1933114035088</v>
      </c>
      <c r="E40" s="53">
        <f t="shared" si="24"/>
        <v>278.09429824561408</v>
      </c>
      <c r="F40" s="53">
        <f t="shared" si="25"/>
        <v>8.3428289473684227</v>
      </c>
      <c r="G40" s="50">
        <f t="shared" si="26"/>
        <v>286.43712719298247</v>
      </c>
      <c r="H40" s="49">
        <f t="shared" si="27"/>
        <v>383.62573099415198</v>
      </c>
      <c r="I40" s="49">
        <f t="shared" si="28"/>
        <v>11.50877192982456</v>
      </c>
      <c r="J40" s="50">
        <f t="shared" si="29"/>
        <v>395.13450292397653</v>
      </c>
      <c r="K40" s="52">
        <f t="shared" si="30"/>
        <v>487.75411184210532</v>
      </c>
      <c r="L40" s="52">
        <f t="shared" si="31"/>
        <v>14.632623355263158</v>
      </c>
      <c r="M40" s="54">
        <f t="shared" si="32"/>
        <v>502.38673519736847</v>
      </c>
      <c r="N40" s="52">
        <f t="shared" si="33"/>
        <v>582.10526315789457</v>
      </c>
      <c r="O40" s="52">
        <f t="shared" si="34"/>
        <v>17.463157894736838</v>
      </c>
      <c r="P40" s="50">
        <f t="shared" si="35"/>
        <v>599.56842105263149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f>'Base Premium'!G40</f>
        <v>550</v>
      </c>
    </row>
    <row r="41" spans="1:23" ht="18" customHeight="1" x14ac:dyDescent="0.35">
      <c r="A41" s="46" t="s">
        <v>63</v>
      </c>
      <c r="B41" s="49">
        <f t="shared" si="21"/>
        <v>164.26535087719301</v>
      </c>
      <c r="C41" s="49">
        <f t="shared" si="22"/>
        <v>4.9279605263157906</v>
      </c>
      <c r="D41" s="50">
        <f t="shared" si="23"/>
        <v>169.1933114035088</v>
      </c>
      <c r="E41" s="53">
        <f t="shared" si="24"/>
        <v>278.09429824561408</v>
      </c>
      <c r="F41" s="53">
        <f t="shared" si="25"/>
        <v>8.3428289473684227</v>
      </c>
      <c r="G41" s="50">
        <f t="shared" si="26"/>
        <v>286.43712719298247</v>
      </c>
      <c r="H41" s="49">
        <f t="shared" si="27"/>
        <v>383.62573099415198</v>
      </c>
      <c r="I41" s="49">
        <f t="shared" si="28"/>
        <v>11.50877192982456</v>
      </c>
      <c r="J41" s="50">
        <f t="shared" si="29"/>
        <v>395.13450292397653</v>
      </c>
      <c r="K41" s="52">
        <f t="shared" si="30"/>
        <v>487.75411184210532</v>
      </c>
      <c r="L41" s="52">
        <f t="shared" si="31"/>
        <v>14.632623355263158</v>
      </c>
      <c r="M41" s="54">
        <f t="shared" si="32"/>
        <v>502.38673519736847</v>
      </c>
      <c r="N41" s="52">
        <f t="shared" si="33"/>
        <v>582.10526315789457</v>
      </c>
      <c r="O41" s="52">
        <f t="shared" si="34"/>
        <v>17.463157894736838</v>
      </c>
      <c r="P41" s="50">
        <f t="shared" si="35"/>
        <v>599.56842105263149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ht="18" customHeight="1" x14ac:dyDescent="0.35">
      <c r="A42" s="46" t="s">
        <v>64</v>
      </c>
      <c r="B42" s="49">
        <f t="shared" si="21"/>
        <v>164.26535087719301</v>
      </c>
      <c r="C42" s="49">
        <f t="shared" si="22"/>
        <v>4.9279605263157906</v>
      </c>
      <c r="D42" s="50">
        <f t="shared" si="23"/>
        <v>169.1933114035088</v>
      </c>
      <c r="E42" s="53">
        <f t="shared" si="24"/>
        <v>278.09429824561408</v>
      </c>
      <c r="F42" s="53">
        <f t="shared" si="25"/>
        <v>8.3428289473684227</v>
      </c>
      <c r="G42" s="50">
        <f t="shared" si="26"/>
        <v>286.43712719298247</v>
      </c>
      <c r="H42" s="49">
        <f t="shared" si="27"/>
        <v>383.62573099415198</v>
      </c>
      <c r="I42" s="49">
        <f t="shared" si="28"/>
        <v>11.50877192982456</v>
      </c>
      <c r="J42" s="50">
        <f t="shared" si="29"/>
        <v>395.13450292397653</v>
      </c>
      <c r="K42" s="52">
        <f t="shared" si="30"/>
        <v>487.75411184210532</v>
      </c>
      <c r="L42" s="52">
        <f t="shared" si="31"/>
        <v>14.632623355263158</v>
      </c>
      <c r="M42" s="54">
        <f t="shared" si="32"/>
        <v>502.38673519736847</v>
      </c>
      <c r="N42" s="52">
        <f t="shared" si="33"/>
        <v>582.10526315789457</v>
      </c>
      <c r="O42" s="52">
        <f t="shared" si="34"/>
        <v>17.463157894736838</v>
      </c>
      <c r="P42" s="50">
        <f t="shared" si="35"/>
        <v>599.56842105263149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f>'Base Premium'!G42</f>
        <v>550</v>
      </c>
    </row>
    <row r="43" spans="1:23" ht="19.75" customHeight="1" x14ac:dyDescent="0.35">
      <c r="A43" s="46" t="s">
        <v>65</v>
      </c>
      <c r="B43" s="49">
        <f t="shared" si="21"/>
        <v>164.26535087719301</v>
      </c>
      <c r="C43" s="49">
        <f t="shared" si="22"/>
        <v>4.9279605263157906</v>
      </c>
      <c r="D43" s="50">
        <f t="shared" si="23"/>
        <v>169.1933114035088</v>
      </c>
      <c r="E43" s="53">
        <f t="shared" si="24"/>
        <v>278.09429824561408</v>
      </c>
      <c r="F43" s="53">
        <f t="shared" si="25"/>
        <v>8.3428289473684227</v>
      </c>
      <c r="G43" s="50">
        <f t="shared" si="26"/>
        <v>286.43712719298247</v>
      </c>
      <c r="H43" s="49">
        <f t="shared" si="27"/>
        <v>383.62573099415198</v>
      </c>
      <c r="I43" s="49">
        <f t="shared" si="28"/>
        <v>11.50877192982456</v>
      </c>
      <c r="J43" s="50">
        <f t="shared" si="29"/>
        <v>395.13450292397653</v>
      </c>
      <c r="K43" s="52">
        <f t="shared" si="30"/>
        <v>487.75411184210532</v>
      </c>
      <c r="L43" s="52">
        <f t="shared" si="31"/>
        <v>14.632623355263158</v>
      </c>
      <c r="M43" s="54">
        <f t="shared" si="32"/>
        <v>502.38673519736847</v>
      </c>
      <c r="N43" s="52">
        <f t="shared" si="33"/>
        <v>582.10526315789457</v>
      </c>
      <c r="O43" s="52">
        <f t="shared" si="34"/>
        <v>17.463157894736838</v>
      </c>
      <c r="P43" s="50">
        <f t="shared" si="35"/>
        <v>599.56842105263149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660</v>
      </c>
      <c r="W43" s="27">
        <f>'Base Premium'!G43</f>
        <v>550</v>
      </c>
    </row>
    <row r="44" spans="1:23" ht="20.399999999999999" customHeight="1" x14ac:dyDescent="0.35">
      <c r="A44" s="46" t="s">
        <v>28</v>
      </c>
      <c r="B44" s="49">
        <f t="shared" si="21"/>
        <v>119.46570972886764</v>
      </c>
      <c r="C44" s="49">
        <f t="shared" si="22"/>
        <v>3.5839712918660287</v>
      </c>
      <c r="D44" s="50">
        <f t="shared" si="23"/>
        <v>123.04968102073366</v>
      </c>
      <c r="E44" s="53">
        <f t="shared" si="24"/>
        <v>202.25039872408294</v>
      </c>
      <c r="F44" s="53">
        <f t="shared" si="25"/>
        <v>6.0675119617224889</v>
      </c>
      <c r="G44" s="50">
        <f t="shared" si="26"/>
        <v>208.31791068580543</v>
      </c>
      <c r="H44" s="49">
        <f t="shared" si="27"/>
        <v>279.00053163211055</v>
      </c>
      <c r="I44" s="49">
        <f t="shared" si="28"/>
        <v>8.3700159489633172</v>
      </c>
      <c r="J44" s="50">
        <f t="shared" si="29"/>
        <v>287.37054758107388</v>
      </c>
      <c r="K44" s="52">
        <f t="shared" si="30"/>
        <v>354.73026315789485</v>
      </c>
      <c r="L44" s="52">
        <f t="shared" si="31"/>
        <v>10.641907894736844</v>
      </c>
      <c r="M44" s="54">
        <f t="shared" si="32"/>
        <v>365.37217105263164</v>
      </c>
      <c r="N44" s="52">
        <f t="shared" si="33"/>
        <v>423.34928229665081</v>
      </c>
      <c r="O44" s="52">
        <f t="shared" si="34"/>
        <v>12.700478468899522</v>
      </c>
      <c r="P44" s="50">
        <f t="shared" si="35"/>
        <v>436.04976076555027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ht="19.25" customHeight="1" x14ac:dyDescent="0.35">
      <c r="A45" s="46" t="s">
        <v>29</v>
      </c>
      <c r="B45" s="49">
        <f t="shared" si="21"/>
        <v>89.599282296650713</v>
      </c>
      <c r="C45" s="49">
        <f t="shared" si="22"/>
        <v>2.6879784688995216</v>
      </c>
      <c r="D45" s="50">
        <f t="shared" si="23"/>
        <v>92.287260765550243</v>
      </c>
      <c r="E45" s="53">
        <f t="shared" si="24"/>
        <v>151.68779904306217</v>
      </c>
      <c r="F45" s="53">
        <f t="shared" si="25"/>
        <v>4.5506339712918651</v>
      </c>
      <c r="G45" s="50">
        <f t="shared" si="26"/>
        <v>156.23843301435406</v>
      </c>
      <c r="H45" s="49">
        <f t="shared" si="27"/>
        <v>209.25039872408291</v>
      </c>
      <c r="I45" s="49">
        <f t="shared" si="28"/>
        <v>6.2775119617224879</v>
      </c>
      <c r="J45" s="50">
        <f t="shared" si="29"/>
        <v>215.52791068580541</v>
      </c>
      <c r="K45" s="52">
        <f t="shared" si="30"/>
        <v>266.0476973684211</v>
      </c>
      <c r="L45" s="52">
        <f t="shared" si="31"/>
        <v>7.9814309210526329</v>
      </c>
      <c r="M45" s="54">
        <f t="shared" si="32"/>
        <v>274.0291282894737</v>
      </c>
      <c r="N45" s="52">
        <f t="shared" si="33"/>
        <v>317.51196172248802</v>
      </c>
      <c r="O45" s="52">
        <f t="shared" si="34"/>
        <v>9.5253588516746408</v>
      </c>
      <c r="P45" s="50">
        <f t="shared" si="35"/>
        <v>327.03732057416266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ht="20.399999999999999" customHeight="1" x14ac:dyDescent="0.35">
      <c r="A46" s="46" t="s">
        <v>30</v>
      </c>
      <c r="B46" s="49">
        <f t="shared" si="21"/>
        <v>67.199461722488039</v>
      </c>
      <c r="C46" s="49">
        <f t="shared" si="22"/>
        <v>2.0159838516746413</v>
      </c>
      <c r="D46" s="50">
        <f t="shared" si="23"/>
        <v>69.215445574162686</v>
      </c>
      <c r="E46" s="53">
        <f t="shared" si="24"/>
        <v>113.76584928229667</v>
      </c>
      <c r="F46" s="53">
        <f t="shared" si="25"/>
        <v>3.4129754784688999</v>
      </c>
      <c r="G46" s="50">
        <f t="shared" si="26"/>
        <v>117.17882476076556</v>
      </c>
      <c r="H46" s="49">
        <f t="shared" si="27"/>
        <v>156.93779904306217</v>
      </c>
      <c r="I46" s="49">
        <f t="shared" si="28"/>
        <v>4.7081339712918657</v>
      </c>
      <c r="J46" s="50">
        <f t="shared" si="29"/>
        <v>161.64593301435406</v>
      </c>
      <c r="K46" s="52">
        <f t="shared" si="30"/>
        <v>199.53577302631584</v>
      </c>
      <c r="L46" s="52">
        <f t="shared" si="31"/>
        <v>5.9860731907894742</v>
      </c>
      <c r="M46" s="54">
        <f t="shared" si="32"/>
        <v>205.52184621710529</v>
      </c>
      <c r="N46" s="52">
        <f t="shared" si="33"/>
        <v>238.13397129186606</v>
      </c>
      <c r="O46" s="52">
        <f t="shared" si="34"/>
        <v>7.1440191387559828</v>
      </c>
      <c r="P46" s="50">
        <f t="shared" si="35"/>
        <v>245.27799043062205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ht="22.25" customHeight="1" x14ac:dyDescent="0.35">
      <c r="A47" s="46" t="s">
        <v>66</v>
      </c>
      <c r="B47" s="49">
        <f t="shared" si="21"/>
        <v>223.99820574162686</v>
      </c>
      <c r="C47" s="49">
        <f t="shared" si="22"/>
        <v>6.7199461722488056</v>
      </c>
      <c r="D47" s="50">
        <f t="shared" si="23"/>
        <v>230.71815191387566</v>
      </c>
      <c r="E47" s="53">
        <f t="shared" si="24"/>
        <v>379.21949760765557</v>
      </c>
      <c r="F47" s="53">
        <f t="shared" si="25"/>
        <v>11.376584928229667</v>
      </c>
      <c r="G47" s="50">
        <f t="shared" si="26"/>
        <v>390.59608253588522</v>
      </c>
      <c r="H47" s="49">
        <f t="shared" si="27"/>
        <v>523.12599681020731</v>
      </c>
      <c r="I47" s="49">
        <f t="shared" si="28"/>
        <v>15.69377990430622</v>
      </c>
      <c r="J47" s="50">
        <f t="shared" si="29"/>
        <v>538.81977671451352</v>
      </c>
      <c r="K47" s="52">
        <f t="shared" si="30"/>
        <v>665.11924342105272</v>
      </c>
      <c r="L47" s="52">
        <f t="shared" si="31"/>
        <v>19.953577302631579</v>
      </c>
      <c r="M47" s="54">
        <f t="shared" si="32"/>
        <v>685.07282072368423</v>
      </c>
      <c r="N47" s="52">
        <f t="shared" si="33"/>
        <v>793.77990430622015</v>
      </c>
      <c r="O47" s="52">
        <f t="shared" si="34"/>
        <v>23.813397129186601</v>
      </c>
      <c r="P47" s="50">
        <f t="shared" si="35"/>
        <v>817.59330143540672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ht="21" customHeight="1" x14ac:dyDescent="0.35">
      <c r="A48" s="46" t="s">
        <v>31</v>
      </c>
      <c r="B48" s="49">
        <f t="shared" si="21"/>
        <v>238.93141945773527</v>
      </c>
      <c r="C48" s="49">
        <f t="shared" si="22"/>
        <v>7.1679425837320574</v>
      </c>
      <c r="D48" s="50">
        <f t="shared" si="23"/>
        <v>246.09936204146732</v>
      </c>
      <c r="E48" s="53">
        <f t="shared" si="24"/>
        <v>404.50079744816588</v>
      </c>
      <c r="F48" s="53">
        <f t="shared" si="25"/>
        <v>12.135023923444978</v>
      </c>
      <c r="G48" s="50">
        <f t="shared" si="26"/>
        <v>416.63582137161086</v>
      </c>
      <c r="H48" s="49">
        <f t="shared" si="27"/>
        <v>558.0010632642211</v>
      </c>
      <c r="I48" s="49">
        <f t="shared" si="28"/>
        <v>16.740031897926634</v>
      </c>
      <c r="J48" s="50">
        <f t="shared" si="29"/>
        <v>574.74109516214776</v>
      </c>
      <c r="K48" s="52">
        <f t="shared" si="30"/>
        <v>709.46052631578971</v>
      </c>
      <c r="L48" s="52">
        <f t="shared" si="31"/>
        <v>21.283815789473689</v>
      </c>
      <c r="M48" s="54">
        <f t="shared" si="32"/>
        <v>730.74434210526329</v>
      </c>
      <c r="N48" s="52">
        <f t="shared" si="33"/>
        <v>846.69856459330163</v>
      </c>
      <c r="O48" s="52">
        <f t="shared" si="34"/>
        <v>25.400956937799045</v>
      </c>
      <c r="P48" s="50">
        <f t="shared" si="35"/>
        <v>872.09952153110055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ht="19.75" customHeight="1" x14ac:dyDescent="0.35">
      <c r="A49" s="46" t="s">
        <v>68</v>
      </c>
      <c r="B49" s="49">
        <f t="shared" si="21"/>
        <v>122.45235247208932</v>
      </c>
      <c r="C49" s="49">
        <f t="shared" si="22"/>
        <v>3.6735705741626794</v>
      </c>
      <c r="D49" s="50">
        <f t="shared" si="23"/>
        <v>126.125923046252</v>
      </c>
      <c r="E49" s="53">
        <f t="shared" si="24"/>
        <v>207.30665869218507</v>
      </c>
      <c r="F49" s="53">
        <f t="shared" si="25"/>
        <v>6.2191997607655516</v>
      </c>
      <c r="G49" s="50">
        <f t="shared" si="26"/>
        <v>213.52585845295062</v>
      </c>
      <c r="H49" s="49">
        <f t="shared" si="27"/>
        <v>285.97554492291329</v>
      </c>
      <c r="I49" s="49">
        <f t="shared" si="28"/>
        <v>8.5792663476873976</v>
      </c>
      <c r="J49" s="50">
        <f t="shared" si="29"/>
        <v>294.55481127060068</v>
      </c>
      <c r="K49" s="52">
        <f t="shared" si="30"/>
        <v>363.59851973684215</v>
      </c>
      <c r="L49" s="52">
        <f t="shared" si="31"/>
        <v>10.907955592105264</v>
      </c>
      <c r="M49" s="54">
        <f t="shared" si="32"/>
        <v>374.50647532894743</v>
      </c>
      <c r="N49" s="52">
        <f t="shared" si="33"/>
        <v>433.93301435406698</v>
      </c>
      <c r="O49" s="52">
        <f t="shared" si="34"/>
        <v>13.01799043062201</v>
      </c>
      <c r="P49" s="50">
        <f t="shared" si="35"/>
        <v>446.95100478468902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f>'Base Premium'!G50</f>
        <v>410</v>
      </c>
    </row>
    <row r="50" spans="1:23" ht="20.399999999999999" customHeight="1" x14ac:dyDescent="0.35">
      <c r="A50" s="46" t="s">
        <v>67</v>
      </c>
      <c r="B50" s="49">
        <f t="shared" si="21"/>
        <v>122.45235247208932</v>
      </c>
      <c r="C50" s="49">
        <f t="shared" si="22"/>
        <v>3.6735705741626794</v>
      </c>
      <c r="D50" s="50">
        <f t="shared" si="23"/>
        <v>126.125923046252</v>
      </c>
      <c r="E50" s="53">
        <f t="shared" si="24"/>
        <v>207.30665869218507</v>
      </c>
      <c r="F50" s="53">
        <f t="shared" si="25"/>
        <v>6.2191997607655516</v>
      </c>
      <c r="G50" s="50">
        <f t="shared" si="26"/>
        <v>213.52585845295062</v>
      </c>
      <c r="H50" s="49">
        <f t="shared" si="27"/>
        <v>285.97554492291329</v>
      </c>
      <c r="I50" s="49">
        <f t="shared" si="28"/>
        <v>8.5792663476873976</v>
      </c>
      <c r="J50" s="50">
        <f t="shared" si="29"/>
        <v>294.55481127060068</v>
      </c>
      <c r="K50" s="52">
        <f t="shared" si="30"/>
        <v>363.59851973684215</v>
      </c>
      <c r="L50" s="52">
        <f t="shared" si="31"/>
        <v>10.907955592105264</v>
      </c>
      <c r="M50" s="54">
        <f t="shared" si="32"/>
        <v>374.50647532894743</v>
      </c>
      <c r="N50" s="52">
        <f t="shared" si="33"/>
        <v>433.93301435406698</v>
      </c>
      <c r="O50" s="52">
        <f t="shared" si="34"/>
        <v>13.01799043062201</v>
      </c>
      <c r="P50" s="50">
        <f t="shared" si="35"/>
        <v>446.95100478468902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ht="19.75" customHeight="1" x14ac:dyDescent="0.35">
      <c r="A51" s="46" t="s">
        <v>48</v>
      </c>
      <c r="B51" s="49">
        <f t="shared" si="21"/>
        <v>134.39892344497608</v>
      </c>
      <c r="C51" s="49">
        <f t="shared" si="22"/>
        <v>4.0319677033492827</v>
      </c>
      <c r="D51" s="50">
        <f t="shared" si="23"/>
        <v>138.43089114832537</v>
      </c>
      <c r="E51" s="53">
        <f t="shared" si="24"/>
        <v>227.53169856459334</v>
      </c>
      <c r="F51" s="53">
        <f t="shared" si="25"/>
        <v>6.8259509569377999</v>
      </c>
      <c r="G51" s="50">
        <f t="shared" si="26"/>
        <v>234.35764952153113</v>
      </c>
      <c r="H51" s="49">
        <f t="shared" si="27"/>
        <v>313.87559808612434</v>
      </c>
      <c r="I51" s="49">
        <f t="shared" si="28"/>
        <v>9.4162679425837315</v>
      </c>
      <c r="J51" s="50">
        <f t="shared" si="29"/>
        <v>323.29186602870811</v>
      </c>
      <c r="K51" s="52">
        <f t="shared" si="30"/>
        <v>399.07154605263167</v>
      </c>
      <c r="L51" s="52">
        <f t="shared" si="31"/>
        <v>11.972146381578948</v>
      </c>
      <c r="M51" s="54">
        <f t="shared" si="32"/>
        <v>411.04369243421058</v>
      </c>
      <c r="N51" s="52">
        <f t="shared" si="33"/>
        <v>476.26794258373212</v>
      </c>
      <c r="O51" s="52">
        <f t="shared" si="34"/>
        <v>14.288038277511966</v>
      </c>
      <c r="P51" s="50">
        <f t="shared" si="35"/>
        <v>490.55598086124411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ht="21" customHeight="1" x14ac:dyDescent="0.35">
      <c r="A52" s="46" t="s">
        <v>49</v>
      </c>
      <c r="B52" s="49">
        <f t="shared" si="21"/>
        <v>149.33213716108455</v>
      </c>
      <c r="C52" s="49">
        <f t="shared" si="22"/>
        <v>4.4799641148325362</v>
      </c>
      <c r="D52" s="50">
        <f t="shared" si="23"/>
        <v>153.81210127591709</v>
      </c>
      <c r="E52" s="53">
        <f t="shared" si="24"/>
        <v>252.81299840510371</v>
      </c>
      <c r="F52" s="53">
        <f t="shared" si="25"/>
        <v>7.5843899521531108</v>
      </c>
      <c r="G52" s="50">
        <f t="shared" si="26"/>
        <v>260.39738835725683</v>
      </c>
      <c r="H52" s="49">
        <f t="shared" si="27"/>
        <v>348.75066454013819</v>
      </c>
      <c r="I52" s="49">
        <f t="shared" si="28"/>
        <v>10.462519936204146</v>
      </c>
      <c r="J52" s="50">
        <f t="shared" si="29"/>
        <v>359.21318447634235</v>
      </c>
      <c r="K52" s="52">
        <f t="shared" si="30"/>
        <v>443.41282894736844</v>
      </c>
      <c r="L52" s="52">
        <f t="shared" si="31"/>
        <v>13.302384868421052</v>
      </c>
      <c r="M52" s="54">
        <f t="shared" si="32"/>
        <v>456.71521381578947</v>
      </c>
      <c r="N52" s="52">
        <f t="shared" si="33"/>
        <v>529.18660287081343</v>
      </c>
      <c r="O52" s="52">
        <f t="shared" si="34"/>
        <v>15.875598086124404</v>
      </c>
      <c r="P52" s="50">
        <f t="shared" si="35"/>
        <v>545.06220095693789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ht="24" customHeight="1" x14ac:dyDescent="0.35">
      <c r="A53" s="46" t="s">
        <v>50</v>
      </c>
      <c r="B53" s="49">
        <f t="shared" si="21"/>
        <v>238.93141945773527</v>
      </c>
      <c r="C53" s="49">
        <f t="shared" si="22"/>
        <v>7.1679425837320574</v>
      </c>
      <c r="D53" s="50">
        <f t="shared" si="23"/>
        <v>246.09936204146732</v>
      </c>
      <c r="E53" s="53">
        <f t="shared" si="24"/>
        <v>404.50079744816588</v>
      </c>
      <c r="F53" s="53">
        <f t="shared" si="25"/>
        <v>12.135023923444978</v>
      </c>
      <c r="G53" s="50">
        <f t="shared" si="26"/>
        <v>416.63582137161086</v>
      </c>
      <c r="H53" s="49">
        <f t="shared" si="27"/>
        <v>558.0010632642211</v>
      </c>
      <c r="I53" s="49">
        <f t="shared" si="28"/>
        <v>16.740031897926634</v>
      </c>
      <c r="J53" s="50">
        <f t="shared" si="29"/>
        <v>574.74109516214776</v>
      </c>
      <c r="K53" s="52">
        <f t="shared" si="30"/>
        <v>709.46052631578971</v>
      </c>
      <c r="L53" s="52">
        <f t="shared" si="31"/>
        <v>21.283815789473689</v>
      </c>
      <c r="M53" s="54">
        <f t="shared" si="32"/>
        <v>730.74434210526329</v>
      </c>
      <c r="N53" s="52">
        <f t="shared" si="33"/>
        <v>846.69856459330163</v>
      </c>
      <c r="O53" s="52">
        <f t="shared" si="34"/>
        <v>25.400956937799045</v>
      </c>
      <c r="P53" s="50">
        <f t="shared" si="35"/>
        <v>872.09952153110055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zoomScale="116" workbookViewId="0">
      <selection activeCell="P4" sqref="P4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78</v>
      </c>
      <c r="B1" s="16"/>
      <c r="C1" s="16"/>
      <c r="D1" s="16"/>
      <c r="E1" s="16"/>
      <c r="F1" s="16"/>
      <c r="G1" s="16"/>
      <c r="H1" s="16" t="s">
        <v>93</v>
      </c>
      <c r="I1" s="70">
        <f>'1st Fortnight'!I1</f>
        <v>4.5</v>
      </c>
      <c r="J1" s="16">
        <f>'1st Fortnight'!J1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79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f>'1st Fortnight'!K2</f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60">
        <f>4.75/6</f>
        <v>0.79166666666666663</v>
      </c>
      <c r="D3" s="16">
        <f>5.05/6</f>
        <v>0.84166666666666667</v>
      </c>
      <c r="E3" s="16"/>
      <c r="F3" s="60">
        <f>9.65/12</f>
        <v>0.8041666666666667</v>
      </c>
      <c r="G3" s="16">
        <f>10.15/12</f>
        <v>0.84583333333333333</v>
      </c>
      <c r="H3" s="60">
        <f>15.65/18</f>
        <v>0.86944444444444446</v>
      </c>
      <c r="I3" s="16">
        <f>15.5/18</f>
        <v>0.86111111111111116</v>
      </c>
      <c r="J3" s="16" t="s">
        <v>34</v>
      </c>
      <c r="K3" s="22">
        <f>(100+K2)</f>
        <v>103</v>
      </c>
      <c r="L3" s="60">
        <f>21.555/24</f>
        <v>0.89812499999999995</v>
      </c>
      <c r="M3" s="16">
        <f>21.35/24</f>
        <v>0.88958333333333339</v>
      </c>
      <c r="N3" s="16"/>
      <c r="O3" s="60">
        <f>26.95/30</f>
        <v>0.89833333333333332</v>
      </c>
      <c r="P3" s="16">
        <f>26.9/30</f>
        <v>0.89666666666666661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69</v>
      </c>
      <c r="D5" s="48" t="s">
        <v>20</v>
      </c>
      <c r="E5" s="48" t="s">
        <v>19</v>
      </c>
      <c r="F5" s="48" t="s">
        <v>69</v>
      </c>
      <c r="G5" s="48" t="s">
        <v>20</v>
      </c>
      <c r="H5" s="48" t="s">
        <v>19</v>
      </c>
      <c r="I5" s="48" t="s">
        <v>69</v>
      </c>
      <c r="J5" s="48" t="s">
        <v>20</v>
      </c>
      <c r="K5" s="48" t="s">
        <v>19</v>
      </c>
      <c r="L5" s="48" t="s">
        <v>69</v>
      </c>
      <c r="M5" s="48" t="s">
        <v>20</v>
      </c>
      <c r="N5" s="48" t="s">
        <v>19</v>
      </c>
      <c r="O5" s="48" t="s">
        <v>69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53</v>
      </c>
      <c r="B6" s="49">
        <f>VALUE(D6*100/$K$3)</f>
        <v>96.928588516746402</v>
      </c>
      <c r="C6" s="49">
        <f>D6-B6</f>
        <v>2.9078576555023972</v>
      </c>
      <c r="D6" s="50">
        <f>(R6+R6*$K$2/100)/$J$1*$D$3</f>
        <v>99.836446172248799</v>
      </c>
      <c r="E6" s="49">
        <f>VALUE(G6*100/$K$3)</f>
        <v>164.90836124401915</v>
      </c>
      <c r="F6" s="49">
        <f>VALUE(G6*$K$2/$K$3)</f>
        <v>4.947250837320575</v>
      </c>
      <c r="G6" s="50">
        <f>(S6+S6*$K$2/100)/$J$1*$G$3</f>
        <v>169.85561208133973</v>
      </c>
      <c r="H6" s="51">
        <f>VALUE(J6*100/$K$3)</f>
        <v>223.47687400318983</v>
      </c>
      <c r="I6" s="51">
        <f>VALUE(J6*$K$2/$K$3)</f>
        <v>6.7043062200956944</v>
      </c>
      <c r="J6" s="50">
        <f>(T6+T6*$K$2/100)/$J$1*$I$3</f>
        <v>230.18118022328551</v>
      </c>
      <c r="K6" s="51">
        <f>VALUE(M6*100/$K$3)</f>
        <v>288.14966208133978</v>
      </c>
      <c r="L6" s="51">
        <f>VALUE(M6*$K$2/$K$3)</f>
        <v>8.644489862440194</v>
      </c>
      <c r="M6" s="50">
        <f>(U6+U6*$K$2/100)/$J$1*$M$3</f>
        <v>296.79415194377998</v>
      </c>
      <c r="N6" s="52">
        <f>VALUE(P6*100/$K$3)</f>
        <v>349.05645933014358</v>
      </c>
      <c r="O6" s="52">
        <f>VALUE(P6*$K$2/$K$3)</f>
        <v>10.471693779904307</v>
      </c>
      <c r="P6" s="50">
        <f>(V6+V6*$K$2/100)/$J$1*$P$3</f>
        <v>359.52815311004787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5">
      <c r="A7" s="46" t="s">
        <v>55</v>
      </c>
      <c r="B7" s="49">
        <f t="shared" ref="B7:B28" si="0">VALUE(D7*100/$K$3)</f>
        <v>96.928588516746402</v>
      </c>
      <c r="C7" s="49">
        <f t="shared" ref="C7:C28" si="1">D7-B7</f>
        <v>2.9078576555023972</v>
      </c>
      <c r="D7" s="50">
        <f t="shared" ref="D7:D28" si="2">(R7+R7*$K$2/100)/$J$1*$D$3</f>
        <v>99.836446172248799</v>
      </c>
      <c r="E7" s="49">
        <f t="shared" ref="E7:E28" si="3">VALUE(G7*100/$K$3)</f>
        <v>164.90836124401915</v>
      </c>
      <c r="F7" s="49">
        <f t="shared" ref="F7:F28" si="4">VALUE(G7*$K$2/$K$3)</f>
        <v>4.947250837320575</v>
      </c>
      <c r="G7" s="50">
        <f t="shared" ref="G7:G28" si="5">(S7+S7*$K$2/100)/$J$1*$G$3</f>
        <v>169.85561208133973</v>
      </c>
      <c r="H7" s="51">
        <f t="shared" ref="H7:H28" si="6">VALUE(J7*100/$K$3)</f>
        <v>223.47687400318983</v>
      </c>
      <c r="I7" s="51">
        <f t="shared" ref="I7:I28" si="7">VALUE(J7*$K$2/$K$3)</f>
        <v>6.7043062200956944</v>
      </c>
      <c r="J7" s="50">
        <f t="shared" ref="J7:J28" si="8">(T7+T7*$K$2/100)/$J$1*$I$3</f>
        <v>230.18118022328551</v>
      </c>
      <c r="K7" s="51">
        <f t="shared" ref="K7:K28" si="9">VALUE(M7*100/$K$3)</f>
        <v>288.14966208133978</v>
      </c>
      <c r="L7" s="51">
        <f t="shared" ref="L7:L28" si="10">VALUE(M7*$K$2/$K$3)</f>
        <v>8.644489862440194</v>
      </c>
      <c r="M7" s="50">
        <f t="shared" ref="M7:M28" si="11">(U7+U7*$K$2/100)/$J$1*$M$3</f>
        <v>296.79415194377998</v>
      </c>
      <c r="N7" s="52">
        <f t="shared" ref="N7:N28" si="12">VALUE(P7*100/$K$3)</f>
        <v>349.05645933014358</v>
      </c>
      <c r="O7" s="52">
        <f t="shared" ref="O7:O28" si="13">VALUE(P7*$K$2/$K$3)</f>
        <v>10.471693779904307</v>
      </c>
      <c r="P7" s="50">
        <f t="shared" ref="P7:P28" si="14">(V7+V7*$K$2/100)/$J$1*$P$3</f>
        <v>359.52815311004787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6" t="s">
        <v>54</v>
      </c>
      <c r="B8" s="49">
        <f t="shared" si="0"/>
        <v>160.83283492822969</v>
      </c>
      <c r="C8" s="49">
        <f t="shared" si="1"/>
        <v>4.8249850478468659</v>
      </c>
      <c r="D8" s="50">
        <f t="shared" si="2"/>
        <v>165.65781997607655</v>
      </c>
      <c r="E8" s="49">
        <f t="shared" si="3"/>
        <v>273.63113038277515</v>
      </c>
      <c r="F8" s="49">
        <f t="shared" si="4"/>
        <v>8.2089339114832551</v>
      </c>
      <c r="G8" s="50">
        <f t="shared" si="5"/>
        <v>281.84006429425841</v>
      </c>
      <c r="H8" s="51">
        <f t="shared" si="6"/>
        <v>370.81339712918668</v>
      </c>
      <c r="I8" s="51">
        <f t="shared" si="7"/>
        <v>11.1244019138756</v>
      </c>
      <c r="J8" s="50">
        <f t="shared" si="8"/>
        <v>381.93779904306228</v>
      </c>
      <c r="K8" s="51">
        <f t="shared" si="9"/>
        <v>478.12443929425842</v>
      </c>
      <c r="L8" s="51">
        <f t="shared" si="10"/>
        <v>14.343733178827751</v>
      </c>
      <c r="M8" s="50">
        <f t="shared" si="11"/>
        <v>492.46817247308616</v>
      </c>
      <c r="N8" s="52">
        <f t="shared" si="12"/>
        <v>579.18660287081343</v>
      </c>
      <c r="O8" s="52">
        <f t="shared" si="13"/>
        <v>17.375598086124405</v>
      </c>
      <c r="P8" s="50">
        <f t="shared" si="14"/>
        <v>596.56220095693789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675</v>
      </c>
      <c r="W8" s="27">
        <f t="shared" si="20"/>
        <v>562.5</v>
      </c>
    </row>
    <row r="9" spans="1:23" ht="12" customHeight="1" x14ac:dyDescent="0.35">
      <c r="A9" s="46" t="s">
        <v>56</v>
      </c>
      <c r="B9" s="49">
        <f t="shared" si="0"/>
        <v>160.83283492822969</v>
      </c>
      <c r="C9" s="49">
        <f t="shared" si="1"/>
        <v>4.8249850478468659</v>
      </c>
      <c r="D9" s="50">
        <f t="shared" si="2"/>
        <v>165.65781997607655</v>
      </c>
      <c r="E9" s="49">
        <f t="shared" si="3"/>
        <v>273.63113038277515</v>
      </c>
      <c r="F9" s="49">
        <f t="shared" si="4"/>
        <v>8.2089339114832551</v>
      </c>
      <c r="G9" s="50">
        <f t="shared" si="5"/>
        <v>281.84006429425841</v>
      </c>
      <c r="H9" s="51">
        <f t="shared" si="6"/>
        <v>370.81339712918668</v>
      </c>
      <c r="I9" s="51">
        <f t="shared" si="7"/>
        <v>11.1244019138756</v>
      </c>
      <c r="J9" s="50">
        <f t="shared" si="8"/>
        <v>381.93779904306228</v>
      </c>
      <c r="K9" s="51">
        <f t="shared" si="9"/>
        <v>478.12443929425842</v>
      </c>
      <c r="L9" s="51">
        <f t="shared" si="10"/>
        <v>14.343733178827751</v>
      </c>
      <c r="M9" s="50">
        <f t="shared" si="11"/>
        <v>492.46817247308616</v>
      </c>
      <c r="N9" s="52">
        <f t="shared" si="12"/>
        <v>579.18660287081343</v>
      </c>
      <c r="O9" s="52">
        <f t="shared" si="13"/>
        <v>17.375598086124405</v>
      </c>
      <c r="P9" s="50">
        <f t="shared" si="14"/>
        <v>596.56220095693789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675</v>
      </c>
      <c r="W9" s="27">
        <f t="shared" si="20"/>
        <v>562.5</v>
      </c>
    </row>
    <row r="10" spans="1:23" x14ac:dyDescent="0.35">
      <c r="A10" s="46" t="s">
        <v>57</v>
      </c>
      <c r="B10" s="49">
        <f t="shared" si="0"/>
        <v>160.83283492822969</v>
      </c>
      <c r="C10" s="49">
        <f t="shared" si="1"/>
        <v>4.8249850478468659</v>
      </c>
      <c r="D10" s="50">
        <f t="shared" si="2"/>
        <v>165.65781997607655</v>
      </c>
      <c r="E10" s="49">
        <f t="shared" si="3"/>
        <v>273.63113038277515</v>
      </c>
      <c r="F10" s="49">
        <f t="shared" si="4"/>
        <v>8.2089339114832551</v>
      </c>
      <c r="G10" s="50">
        <f t="shared" si="5"/>
        <v>281.84006429425841</v>
      </c>
      <c r="H10" s="51">
        <f t="shared" si="6"/>
        <v>370.81339712918668</v>
      </c>
      <c r="I10" s="51">
        <f t="shared" si="7"/>
        <v>11.1244019138756</v>
      </c>
      <c r="J10" s="50">
        <f t="shared" si="8"/>
        <v>381.93779904306228</v>
      </c>
      <c r="K10" s="51">
        <f t="shared" si="9"/>
        <v>478.12443929425842</v>
      </c>
      <c r="L10" s="51">
        <f t="shared" si="10"/>
        <v>14.343733178827751</v>
      </c>
      <c r="M10" s="50">
        <f t="shared" si="11"/>
        <v>492.46817247308616</v>
      </c>
      <c r="N10" s="52">
        <f t="shared" si="12"/>
        <v>579.18660287081343</v>
      </c>
      <c r="O10" s="52">
        <f t="shared" si="13"/>
        <v>17.375598086124405</v>
      </c>
      <c r="P10" s="50">
        <f t="shared" si="14"/>
        <v>596.56220095693789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6" t="s">
        <v>58</v>
      </c>
      <c r="B11" s="49">
        <f t="shared" si="0"/>
        <v>160.83283492822969</v>
      </c>
      <c r="C11" s="49">
        <f t="shared" si="1"/>
        <v>4.8249850478468659</v>
      </c>
      <c r="D11" s="50">
        <f t="shared" si="2"/>
        <v>165.65781997607655</v>
      </c>
      <c r="E11" s="49">
        <f t="shared" si="3"/>
        <v>273.63113038277515</v>
      </c>
      <c r="F11" s="49">
        <f t="shared" si="4"/>
        <v>8.2089339114832551</v>
      </c>
      <c r="G11" s="50">
        <f t="shared" si="5"/>
        <v>281.84006429425841</v>
      </c>
      <c r="H11" s="51">
        <f t="shared" si="6"/>
        <v>370.81339712918668</v>
      </c>
      <c r="I11" s="51">
        <f t="shared" si="7"/>
        <v>11.1244019138756</v>
      </c>
      <c r="J11" s="50">
        <f t="shared" si="8"/>
        <v>381.93779904306228</v>
      </c>
      <c r="K11" s="51">
        <f t="shared" si="9"/>
        <v>478.12443929425842</v>
      </c>
      <c r="L11" s="51">
        <f t="shared" si="10"/>
        <v>14.343733178827751</v>
      </c>
      <c r="M11" s="50">
        <f t="shared" si="11"/>
        <v>492.46817247308616</v>
      </c>
      <c r="N11" s="52">
        <f t="shared" si="12"/>
        <v>579.18660287081343</v>
      </c>
      <c r="O11" s="52">
        <f t="shared" si="13"/>
        <v>17.375598086124405</v>
      </c>
      <c r="P11" s="50">
        <f t="shared" si="14"/>
        <v>596.56220095693789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675</v>
      </c>
      <c r="W11" s="27">
        <f t="shared" si="20"/>
        <v>562.5</v>
      </c>
    </row>
    <row r="12" spans="1:23" x14ac:dyDescent="0.35">
      <c r="A12" s="46" t="s">
        <v>60</v>
      </c>
      <c r="B12" s="49">
        <f t="shared" si="0"/>
        <v>160.83283492822969</v>
      </c>
      <c r="C12" s="49">
        <f t="shared" si="1"/>
        <v>4.8249850478468659</v>
      </c>
      <c r="D12" s="50">
        <f t="shared" si="2"/>
        <v>165.65781997607655</v>
      </c>
      <c r="E12" s="49">
        <f t="shared" si="3"/>
        <v>273.63113038277515</v>
      </c>
      <c r="F12" s="49">
        <f t="shared" si="4"/>
        <v>8.2089339114832551</v>
      </c>
      <c r="G12" s="50">
        <f t="shared" si="5"/>
        <v>281.84006429425841</v>
      </c>
      <c r="H12" s="51">
        <f t="shared" si="6"/>
        <v>370.81339712918668</v>
      </c>
      <c r="I12" s="51">
        <f t="shared" si="7"/>
        <v>11.1244019138756</v>
      </c>
      <c r="J12" s="50">
        <f t="shared" si="8"/>
        <v>381.93779904306228</v>
      </c>
      <c r="K12" s="51">
        <f t="shared" si="9"/>
        <v>478.12443929425842</v>
      </c>
      <c r="L12" s="51">
        <f t="shared" si="10"/>
        <v>14.343733178827751</v>
      </c>
      <c r="M12" s="50">
        <f t="shared" si="11"/>
        <v>492.46817247308616</v>
      </c>
      <c r="N12" s="52">
        <f t="shared" si="12"/>
        <v>579.18660287081343</v>
      </c>
      <c r="O12" s="52">
        <f t="shared" si="13"/>
        <v>17.375598086124405</v>
      </c>
      <c r="P12" s="50">
        <f t="shared" si="14"/>
        <v>596.56220095693789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675</v>
      </c>
      <c r="W12" s="27">
        <f t="shared" si="20"/>
        <v>562.5</v>
      </c>
    </row>
    <row r="13" spans="1:23" ht="12" customHeight="1" x14ac:dyDescent="0.35">
      <c r="A13" s="46" t="s">
        <v>59</v>
      </c>
      <c r="B13" s="49">
        <f t="shared" si="0"/>
        <v>160.83283492822969</v>
      </c>
      <c r="C13" s="49">
        <f t="shared" si="1"/>
        <v>4.8249850478468659</v>
      </c>
      <c r="D13" s="50">
        <f t="shared" si="2"/>
        <v>165.65781997607655</v>
      </c>
      <c r="E13" s="49">
        <f t="shared" si="3"/>
        <v>273.63113038277515</v>
      </c>
      <c r="F13" s="49">
        <f t="shared" si="4"/>
        <v>8.2089339114832551</v>
      </c>
      <c r="G13" s="50">
        <f t="shared" si="5"/>
        <v>281.84006429425841</v>
      </c>
      <c r="H13" s="51">
        <f t="shared" si="6"/>
        <v>370.81339712918668</v>
      </c>
      <c r="I13" s="51">
        <f t="shared" si="7"/>
        <v>11.1244019138756</v>
      </c>
      <c r="J13" s="50">
        <f t="shared" si="8"/>
        <v>381.93779904306228</v>
      </c>
      <c r="K13" s="51">
        <f t="shared" si="9"/>
        <v>478.12443929425842</v>
      </c>
      <c r="L13" s="51">
        <f t="shared" si="10"/>
        <v>14.343733178827751</v>
      </c>
      <c r="M13" s="50">
        <f t="shared" si="11"/>
        <v>492.46817247308616</v>
      </c>
      <c r="N13" s="52">
        <f t="shared" si="12"/>
        <v>579.18660287081343</v>
      </c>
      <c r="O13" s="52">
        <f t="shared" si="13"/>
        <v>17.375598086124405</v>
      </c>
      <c r="P13" s="50">
        <f t="shared" si="14"/>
        <v>596.56220095693789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675</v>
      </c>
      <c r="W13" s="27">
        <f t="shared" si="20"/>
        <v>562.5</v>
      </c>
    </row>
    <row r="14" spans="1:23" x14ac:dyDescent="0.35">
      <c r="A14" s="46" t="s">
        <v>61</v>
      </c>
      <c r="B14" s="49">
        <f t="shared" si="0"/>
        <v>160.83283492822969</v>
      </c>
      <c r="C14" s="49">
        <f t="shared" si="1"/>
        <v>4.8249850478468659</v>
      </c>
      <c r="D14" s="50">
        <f t="shared" si="2"/>
        <v>165.65781997607655</v>
      </c>
      <c r="E14" s="49">
        <f t="shared" si="3"/>
        <v>273.63113038277515</v>
      </c>
      <c r="F14" s="49">
        <f t="shared" si="4"/>
        <v>8.2089339114832551</v>
      </c>
      <c r="G14" s="50">
        <f t="shared" si="5"/>
        <v>281.84006429425841</v>
      </c>
      <c r="H14" s="51">
        <f t="shared" si="6"/>
        <v>370.81339712918668</v>
      </c>
      <c r="I14" s="51">
        <f t="shared" si="7"/>
        <v>11.1244019138756</v>
      </c>
      <c r="J14" s="50">
        <f t="shared" si="8"/>
        <v>381.93779904306228</v>
      </c>
      <c r="K14" s="51">
        <f t="shared" si="9"/>
        <v>478.12443929425842</v>
      </c>
      <c r="L14" s="51">
        <f t="shared" si="10"/>
        <v>14.343733178827751</v>
      </c>
      <c r="M14" s="50">
        <f t="shared" si="11"/>
        <v>492.46817247308616</v>
      </c>
      <c r="N14" s="52">
        <f t="shared" si="12"/>
        <v>579.18660287081343</v>
      </c>
      <c r="O14" s="52">
        <f t="shared" si="13"/>
        <v>17.375598086124405</v>
      </c>
      <c r="P14" s="50">
        <f t="shared" si="14"/>
        <v>596.56220095693789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675</v>
      </c>
      <c r="W14" s="27">
        <f t="shared" si="20"/>
        <v>562.5</v>
      </c>
    </row>
    <row r="15" spans="1:23" ht="11.25" customHeight="1" x14ac:dyDescent="0.35">
      <c r="A15" s="46" t="s">
        <v>62</v>
      </c>
      <c r="B15" s="49">
        <f t="shared" si="0"/>
        <v>117.94407894736841</v>
      </c>
      <c r="C15" s="49">
        <f t="shared" si="1"/>
        <v>3.5383223684210634</v>
      </c>
      <c r="D15" s="50">
        <f t="shared" si="2"/>
        <v>121.48240131578947</v>
      </c>
      <c r="E15" s="49">
        <f t="shared" si="3"/>
        <v>200.66282894736844</v>
      </c>
      <c r="F15" s="49">
        <f t="shared" si="4"/>
        <v>6.0198848684210535</v>
      </c>
      <c r="G15" s="50">
        <f t="shared" si="5"/>
        <v>206.6827138157895</v>
      </c>
      <c r="H15" s="51">
        <f t="shared" si="6"/>
        <v>271.92982456140345</v>
      </c>
      <c r="I15" s="51">
        <f t="shared" si="7"/>
        <v>8.1578947368421044</v>
      </c>
      <c r="J15" s="50">
        <f t="shared" si="8"/>
        <v>280.08771929824559</v>
      </c>
      <c r="K15" s="51">
        <f t="shared" si="9"/>
        <v>350.62458881578954</v>
      </c>
      <c r="L15" s="51">
        <f t="shared" si="10"/>
        <v>10.518737664473687</v>
      </c>
      <c r="M15" s="50">
        <f t="shared" si="11"/>
        <v>361.14332648026323</v>
      </c>
      <c r="N15" s="52">
        <f t="shared" si="12"/>
        <v>424.73684210526318</v>
      </c>
      <c r="O15" s="52">
        <f t="shared" si="13"/>
        <v>12.742105263157894</v>
      </c>
      <c r="P15" s="50">
        <f t="shared" si="14"/>
        <v>437.47894736842107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5">
      <c r="A16" s="46" t="s">
        <v>63</v>
      </c>
      <c r="B16" s="49">
        <f t="shared" si="0"/>
        <v>117.94407894736841</v>
      </c>
      <c r="C16" s="49">
        <f t="shared" si="1"/>
        <v>3.5383223684210634</v>
      </c>
      <c r="D16" s="50">
        <f t="shared" si="2"/>
        <v>121.48240131578947</v>
      </c>
      <c r="E16" s="49">
        <f t="shared" si="3"/>
        <v>200.66282894736844</v>
      </c>
      <c r="F16" s="49">
        <f t="shared" si="4"/>
        <v>6.0198848684210535</v>
      </c>
      <c r="G16" s="50">
        <f t="shared" si="5"/>
        <v>206.6827138157895</v>
      </c>
      <c r="H16" s="51">
        <f t="shared" si="6"/>
        <v>271.92982456140345</v>
      </c>
      <c r="I16" s="51">
        <f t="shared" si="7"/>
        <v>8.1578947368421044</v>
      </c>
      <c r="J16" s="50">
        <f t="shared" si="8"/>
        <v>280.08771929824559</v>
      </c>
      <c r="K16" s="51">
        <f t="shared" si="9"/>
        <v>350.62458881578954</v>
      </c>
      <c r="L16" s="51">
        <f t="shared" si="10"/>
        <v>10.518737664473687</v>
      </c>
      <c r="M16" s="50">
        <f t="shared" si="11"/>
        <v>361.14332648026323</v>
      </c>
      <c r="N16" s="52">
        <f t="shared" si="12"/>
        <v>424.73684210526318</v>
      </c>
      <c r="O16" s="52">
        <f t="shared" si="13"/>
        <v>12.742105263157894</v>
      </c>
      <c r="P16" s="50">
        <f t="shared" si="14"/>
        <v>437.47894736842107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6" t="s">
        <v>64</v>
      </c>
      <c r="B17" s="49">
        <f t="shared" si="0"/>
        <v>117.94407894736841</v>
      </c>
      <c r="C17" s="49">
        <f t="shared" si="1"/>
        <v>3.5383223684210634</v>
      </c>
      <c r="D17" s="50">
        <f t="shared" si="2"/>
        <v>121.48240131578947</v>
      </c>
      <c r="E17" s="49">
        <f t="shared" si="3"/>
        <v>200.66282894736844</v>
      </c>
      <c r="F17" s="49">
        <f t="shared" si="4"/>
        <v>6.0198848684210535</v>
      </c>
      <c r="G17" s="50">
        <f t="shared" si="5"/>
        <v>206.6827138157895</v>
      </c>
      <c r="H17" s="51">
        <f t="shared" si="6"/>
        <v>271.92982456140345</v>
      </c>
      <c r="I17" s="51">
        <f t="shared" si="7"/>
        <v>8.1578947368421044</v>
      </c>
      <c r="J17" s="50">
        <f t="shared" si="8"/>
        <v>280.08771929824559</v>
      </c>
      <c r="K17" s="51">
        <f t="shared" si="9"/>
        <v>350.62458881578954</v>
      </c>
      <c r="L17" s="51">
        <f t="shared" si="10"/>
        <v>10.518737664473687</v>
      </c>
      <c r="M17" s="50">
        <f t="shared" si="11"/>
        <v>361.14332648026323</v>
      </c>
      <c r="N17" s="52">
        <f t="shared" si="12"/>
        <v>424.73684210526318</v>
      </c>
      <c r="O17" s="52">
        <f t="shared" si="13"/>
        <v>12.742105263157894</v>
      </c>
      <c r="P17" s="50">
        <f t="shared" si="14"/>
        <v>437.47894736842107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5">
      <c r="A18" s="46" t="s">
        <v>65</v>
      </c>
      <c r="B18" s="49">
        <f t="shared" si="0"/>
        <v>117.94407894736841</v>
      </c>
      <c r="C18" s="49">
        <f t="shared" si="1"/>
        <v>3.5383223684210634</v>
      </c>
      <c r="D18" s="50">
        <f t="shared" si="2"/>
        <v>121.48240131578947</v>
      </c>
      <c r="E18" s="49">
        <f t="shared" si="3"/>
        <v>200.66282894736844</v>
      </c>
      <c r="F18" s="49">
        <f t="shared" si="4"/>
        <v>6.0198848684210535</v>
      </c>
      <c r="G18" s="50">
        <f t="shared" si="5"/>
        <v>206.6827138157895</v>
      </c>
      <c r="H18" s="51">
        <f t="shared" si="6"/>
        <v>271.92982456140345</v>
      </c>
      <c r="I18" s="51">
        <f t="shared" si="7"/>
        <v>8.1578947368421044</v>
      </c>
      <c r="J18" s="50">
        <f t="shared" si="8"/>
        <v>280.08771929824559</v>
      </c>
      <c r="K18" s="51">
        <f t="shared" si="9"/>
        <v>350.62458881578954</v>
      </c>
      <c r="L18" s="51">
        <f t="shared" si="10"/>
        <v>10.518737664473687</v>
      </c>
      <c r="M18" s="50">
        <f t="shared" si="11"/>
        <v>361.14332648026323</v>
      </c>
      <c r="N18" s="52">
        <f t="shared" si="12"/>
        <v>424.73684210526318</v>
      </c>
      <c r="O18" s="52">
        <f t="shared" si="13"/>
        <v>12.742105263157894</v>
      </c>
      <c r="P18" s="50">
        <f t="shared" si="14"/>
        <v>437.47894736842107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495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85.777511961722482</v>
      </c>
      <c r="C19" s="49">
        <f t="shared" si="1"/>
        <v>2.573325358851676</v>
      </c>
      <c r="D19" s="50">
        <f t="shared" si="2"/>
        <v>88.350837320574158</v>
      </c>
      <c r="E19" s="49">
        <f t="shared" si="3"/>
        <v>145.93660287081337</v>
      </c>
      <c r="F19" s="49">
        <f t="shared" si="4"/>
        <v>4.3780980861244014</v>
      </c>
      <c r="G19" s="50">
        <f t="shared" si="5"/>
        <v>150.31470095693777</v>
      </c>
      <c r="H19" s="51">
        <f t="shared" si="6"/>
        <v>197.76714513556621</v>
      </c>
      <c r="I19" s="51">
        <f t="shared" si="7"/>
        <v>5.9330143540669864</v>
      </c>
      <c r="J19" s="50">
        <f t="shared" si="8"/>
        <v>203.70015948963319</v>
      </c>
      <c r="K19" s="51">
        <f t="shared" si="9"/>
        <v>254.99970095693786</v>
      </c>
      <c r="L19" s="51">
        <f t="shared" si="10"/>
        <v>7.6499910287081354</v>
      </c>
      <c r="M19" s="50">
        <f t="shared" si="11"/>
        <v>262.64969198564597</v>
      </c>
      <c r="N19" s="52">
        <f t="shared" si="12"/>
        <v>308.8995215311005</v>
      </c>
      <c r="O19" s="52">
        <f t="shared" si="13"/>
        <v>9.2669856459330155</v>
      </c>
      <c r="P19" s="50">
        <f t="shared" si="14"/>
        <v>318.16650717703351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6" t="s">
        <v>29</v>
      </c>
      <c r="B20" s="49">
        <f t="shared" si="0"/>
        <v>64.333133971291872</v>
      </c>
      <c r="C20" s="49">
        <f t="shared" si="1"/>
        <v>1.9299940191387464</v>
      </c>
      <c r="D20" s="50">
        <f t="shared" si="2"/>
        <v>66.263127990430618</v>
      </c>
      <c r="E20" s="49">
        <f t="shared" si="3"/>
        <v>109.45245215311006</v>
      </c>
      <c r="F20" s="49">
        <f t="shared" si="4"/>
        <v>3.283573564593302</v>
      </c>
      <c r="G20" s="50">
        <f t="shared" si="5"/>
        <v>112.73602571770336</v>
      </c>
      <c r="H20" s="51">
        <f t="shared" si="6"/>
        <v>148.32535885167465</v>
      </c>
      <c r="I20" s="51">
        <f t="shared" si="7"/>
        <v>4.4497607655502396</v>
      </c>
      <c r="J20" s="50">
        <f t="shared" si="8"/>
        <v>152.7751196172249</v>
      </c>
      <c r="K20" s="51">
        <f t="shared" si="9"/>
        <v>191.24977571770341</v>
      </c>
      <c r="L20" s="51">
        <f t="shared" si="10"/>
        <v>5.7374932715311022</v>
      </c>
      <c r="M20" s="50">
        <f t="shared" si="11"/>
        <v>196.98726898923451</v>
      </c>
      <c r="N20" s="52">
        <f t="shared" si="12"/>
        <v>231.67464114832541</v>
      </c>
      <c r="O20" s="52">
        <f t="shared" si="13"/>
        <v>6.9502392344497625</v>
      </c>
      <c r="P20" s="50">
        <f t="shared" si="14"/>
        <v>238.62488038277516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48.2498504784689</v>
      </c>
      <c r="C21" s="49">
        <f t="shared" si="1"/>
        <v>1.4474955143540669</v>
      </c>
      <c r="D21" s="50">
        <f t="shared" si="2"/>
        <v>49.697345992822967</v>
      </c>
      <c r="E21" s="49">
        <f t="shared" si="3"/>
        <v>82.089339114832541</v>
      </c>
      <c r="F21" s="49">
        <f t="shared" si="4"/>
        <v>2.4626801734449764</v>
      </c>
      <c r="G21" s="50">
        <f t="shared" si="5"/>
        <v>84.552019288277521</v>
      </c>
      <c r="H21" s="51">
        <f t="shared" si="6"/>
        <v>111.244019138756</v>
      </c>
      <c r="I21" s="51">
        <f t="shared" si="7"/>
        <v>3.3373205741626801</v>
      </c>
      <c r="J21" s="50">
        <f t="shared" si="8"/>
        <v>114.58133971291869</v>
      </c>
      <c r="K21" s="51">
        <f t="shared" si="9"/>
        <v>143.43733178827756</v>
      </c>
      <c r="L21" s="51">
        <f t="shared" si="10"/>
        <v>4.3031199536483262</v>
      </c>
      <c r="M21" s="50">
        <f t="shared" si="11"/>
        <v>147.74045174192588</v>
      </c>
      <c r="N21" s="52">
        <f t="shared" si="12"/>
        <v>173.75598086124404</v>
      </c>
      <c r="O21" s="52">
        <f t="shared" si="13"/>
        <v>5.2126794258373215</v>
      </c>
      <c r="P21" s="50">
        <f t="shared" si="14"/>
        <v>178.96866028708135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6" t="s">
        <v>66</v>
      </c>
      <c r="B22" s="49">
        <f t="shared" si="0"/>
        <v>160.83283492822969</v>
      </c>
      <c r="C22" s="49">
        <f t="shared" si="1"/>
        <v>4.8249850478468659</v>
      </c>
      <c r="D22" s="50">
        <f t="shared" si="2"/>
        <v>165.65781997607655</v>
      </c>
      <c r="E22" s="49">
        <f t="shared" si="3"/>
        <v>273.63113038277515</v>
      </c>
      <c r="F22" s="49">
        <f t="shared" si="4"/>
        <v>8.2089339114832551</v>
      </c>
      <c r="G22" s="50">
        <f t="shared" si="5"/>
        <v>281.84006429425841</v>
      </c>
      <c r="H22" s="51">
        <f t="shared" si="6"/>
        <v>370.81339712918668</v>
      </c>
      <c r="I22" s="51">
        <f t="shared" si="7"/>
        <v>11.1244019138756</v>
      </c>
      <c r="J22" s="50">
        <f t="shared" si="8"/>
        <v>381.93779904306228</v>
      </c>
      <c r="K22" s="51">
        <f t="shared" si="9"/>
        <v>478.12443929425842</v>
      </c>
      <c r="L22" s="51">
        <f t="shared" si="10"/>
        <v>14.343733178827751</v>
      </c>
      <c r="M22" s="50">
        <f t="shared" si="11"/>
        <v>492.46817247308616</v>
      </c>
      <c r="N22" s="52">
        <f t="shared" si="12"/>
        <v>579.18660287081343</v>
      </c>
      <c r="O22" s="52">
        <f t="shared" si="13"/>
        <v>17.375598086124405</v>
      </c>
      <c r="P22" s="50">
        <f t="shared" si="14"/>
        <v>596.56220095693789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171.55502392344496</v>
      </c>
      <c r="C23" s="49">
        <f t="shared" si="1"/>
        <v>5.146650717703352</v>
      </c>
      <c r="D23" s="50">
        <f t="shared" si="2"/>
        <v>176.70167464114832</v>
      </c>
      <c r="E23" s="49">
        <f t="shared" si="3"/>
        <v>291.87320574162675</v>
      </c>
      <c r="F23" s="49">
        <f t="shared" si="4"/>
        <v>8.7561961722488029</v>
      </c>
      <c r="G23" s="50">
        <f t="shared" si="5"/>
        <v>300.62940191387554</v>
      </c>
      <c r="H23" s="51">
        <f t="shared" si="6"/>
        <v>395.53429027113242</v>
      </c>
      <c r="I23" s="51">
        <f t="shared" si="7"/>
        <v>11.866028708133973</v>
      </c>
      <c r="J23" s="50">
        <f t="shared" si="8"/>
        <v>407.40031897926639</v>
      </c>
      <c r="K23" s="51">
        <f t="shared" si="9"/>
        <v>509.99940191387572</v>
      </c>
      <c r="L23" s="51">
        <f t="shared" si="10"/>
        <v>15.299982057416271</v>
      </c>
      <c r="M23" s="50">
        <f t="shared" si="11"/>
        <v>525.29938397129195</v>
      </c>
      <c r="N23" s="52">
        <f t="shared" si="12"/>
        <v>617.79904306220101</v>
      </c>
      <c r="O23" s="52">
        <f t="shared" si="13"/>
        <v>18.533971291866031</v>
      </c>
      <c r="P23" s="50">
        <f t="shared" si="14"/>
        <v>636.33301435406702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6" t="s">
        <v>68</v>
      </c>
      <c r="B24" s="49">
        <f t="shared" si="0"/>
        <v>87.921949760765557</v>
      </c>
      <c r="C24" s="49">
        <f t="shared" si="1"/>
        <v>2.6376584928229647</v>
      </c>
      <c r="D24" s="50">
        <f t="shared" si="2"/>
        <v>90.559608253588522</v>
      </c>
      <c r="E24" s="49">
        <f t="shared" si="3"/>
        <v>149.58501794258376</v>
      </c>
      <c r="F24" s="49">
        <f t="shared" si="4"/>
        <v>4.4875505382775129</v>
      </c>
      <c r="G24" s="50">
        <f t="shared" si="5"/>
        <v>154.07256848086126</v>
      </c>
      <c r="H24" s="51">
        <f t="shared" si="6"/>
        <v>202.71132376395539</v>
      </c>
      <c r="I24" s="51">
        <f t="shared" si="7"/>
        <v>6.0813397129186608</v>
      </c>
      <c r="J24" s="50">
        <f t="shared" si="8"/>
        <v>208.79266347687403</v>
      </c>
      <c r="K24" s="51">
        <f t="shared" si="9"/>
        <v>261.37469348086125</v>
      </c>
      <c r="L24" s="51">
        <f t="shared" si="10"/>
        <v>7.8412408044258379</v>
      </c>
      <c r="M24" s="50">
        <f t="shared" si="11"/>
        <v>269.21593428528712</v>
      </c>
      <c r="N24" s="52">
        <f t="shared" si="12"/>
        <v>316.62200956937795</v>
      </c>
      <c r="O24" s="52">
        <f t="shared" si="13"/>
        <v>9.4986602870813392</v>
      </c>
      <c r="P24" s="50">
        <f t="shared" si="14"/>
        <v>326.1206698564593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5">
      <c r="A25" s="46" t="s">
        <v>67</v>
      </c>
      <c r="B25" s="49">
        <f t="shared" si="0"/>
        <v>87.921949760765557</v>
      </c>
      <c r="C25" s="49">
        <f t="shared" si="1"/>
        <v>2.6376584928229647</v>
      </c>
      <c r="D25" s="50">
        <f t="shared" si="2"/>
        <v>90.559608253588522</v>
      </c>
      <c r="E25" s="49">
        <f t="shared" si="3"/>
        <v>149.58501794258376</v>
      </c>
      <c r="F25" s="49">
        <f t="shared" si="4"/>
        <v>4.4875505382775129</v>
      </c>
      <c r="G25" s="50">
        <f t="shared" si="5"/>
        <v>154.07256848086126</v>
      </c>
      <c r="H25" s="51">
        <f t="shared" si="6"/>
        <v>202.71132376395539</v>
      </c>
      <c r="I25" s="51">
        <f t="shared" si="7"/>
        <v>6.0813397129186608</v>
      </c>
      <c r="J25" s="50">
        <f t="shared" si="8"/>
        <v>208.79266347687403</v>
      </c>
      <c r="K25" s="51">
        <f t="shared" si="9"/>
        <v>261.37469348086125</v>
      </c>
      <c r="L25" s="51">
        <f t="shared" si="10"/>
        <v>7.8412408044258379</v>
      </c>
      <c r="M25" s="50">
        <f t="shared" si="11"/>
        <v>269.21593428528712</v>
      </c>
      <c r="N25" s="52">
        <f t="shared" si="12"/>
        <v>316.62200956937795</v>
      </c>
      <c r="O25" s="52">
        <f t="shared" si="13"/>
        <v>9.4986602870813392</v>
      </c>
      <c r="P25" s="50">
        <f t="shared" si="14"/>
        <v>326.1206698564593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6" t="s">
        <v>48</v>
      </c>
      <c r="B26" s="49">
        <f t="shared" si="0"/>
        <v>96.499700956937801</v>
      </c>
      <c r="C26" s="49">
        <f t="shared" si="1"/>
        <v>2.8949910287081337</v>
      </c>
      <c r="D26" s="50">
        <f t="shared" si="2"/>
        <v>99.394691985645935</v>
      </c>
      <c r="E26" s="49">
        <f t="shared" si="3"/>
        <v>164.17867822966508</v>
      </c>
      <c r="F26" s="49">
        <f t="shared" si="4"/>
        <v>4.9253603468899527</v>
      </c>
      <c r="G26" s="50">
        <f t="shared" si="5"/>
        <v>169.10403857655504</v>
      </c>
      <c r="H26" s="51">
        <f t="shared" si="6"/>
        <v>222.488038277512</v>
      </c>
      <c r="I26" s="51">
        <f t="shared" si="7"/>
        <v>6.6746411483253603</v>
      </c>
      <c r="J26" s="50">
        <f t="shared" si="8"/>
        <v>229.16267942583738</v>
      </c>
      <c r="K26" s="51">
        <f t="shared" si="9"/>
        <v>286.87466357655512</v>
      </c>
      <c r="L26" s="51">
        <f t="shared" si="10"/>
        <v>8.6062399072966524</v>
      </c>
      <c r="M26" s="50">
        <f t="shared" si="11"/>
        <v>295.48090348385176</v>
      </c>
      <c r="N26" s="52">
        <f t="shared" si="12"/>
        <v>347.51196172248808</v>
      </c>
      <c r="O26" s="52">
        <f t="shared" si="13"/>
        <v>10.425358851674643</v>
      </c>
      <c r="P26" s="50">
        <f t="shared" si="14"/>
        <v>357.9373205741627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107.22188995215312</v>
      </c>
      <c r="C27" s="49">
        <f t="shared" si="1"/>
        <v>3.2166566985645915</v>
      </c>
      <c r="D27" s="50">
        <f t="shared" si="2"/>
        <v>110.43854665071771</v>
      </c>
      <c r="E27" s="49">
        <f t="shared" si="3"/>
        <v>182.42075358851676</v>
      </c>
      <c r="F27" s="49">
        <f t="shared" si="4"/>
        <v>5.4726226076555022</v>
      </c>
      <c r="G27" s="50">
        <f t="shared" si="5"/>
        <v>187.89337619617226</v>
      </c>
      <c r="H27" s="51">
        <f t="shared" si="6"/>
        <v>247.2089314194578</v>
      </c>
      <c r="I27" s="51">
        <f t="shared" si="7"/>
        <v>7.4162679425837341</v>
      </c>
      <c r="J27" s="50">
        <f t="shared" si="8"/>
        <v>254.62519936204151</v>
      </c>
      <c r="K27" s="51">
        <f t="shared" si="9"/>
        <v>318.7496261961723</v>
      </c>
      <c r="L27" s="51">
        <f t="shared" si="10"/>
        <v>9.5624887858851686</v>
      </c>
      <c r="M27" s="50">
        <f t="shared" si="11"/>
        <v>328.31211498205744</v>
      </c>
      <c r="N27" s="52">
        <f t="shared" si="12"/>
        <v>386.12440191387566</v>
      </c>
      <c r="O27" s="52">
        <f t="shared" si="13"/>
        <v>11.58373205741627</v>
      </c>
      <c r="P27" s="50">
        <f t="shared" si="14"/>
        <v>397.70813397129189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171.55502392344496</v>
      </c>
      <c r="C28" s="49">
        <f t="shared" si="1"/>
        <v>5.146650717703352</v>
      </c>
      <c r="D28" s="50">
        <f t="shared" si="2"/>
        <v>176.70167464114832</v>
      </c>
      <c r="E28" s="49">
        <f t="shared" si="3"/>
        <v>291.87320574162675</v>
      </c>
      <c r="F28" s="49">
        <f t="shared" si="4"/>
        <v>8.7561961722488029</v>
      </c>
      <c r="G28" s="50">
        <f t="shared" si="5"/>
        <v>300.62940191387554</v>
      </c>
      <c r="H28" s="51">
        <f t="shared" si="6"/>
        <v>395.53429027113242</v>
      </c>
      <c r="I28" s="51">
        <f t="shared" si="7"/>
        <v>11.866028708133973</v>
      </c>
      <c r="J28" s="50">
        <f t="shared" si="8"/>
        <v>407.40031897926639</v>
      </c>
      <c r="K28" s="51">
        <f t="shared" si="9"/>
        <v>509.99940191387572</v>
      </c>
      <c r="L28" s="51">
        <f t="shared" si="10"/>
        <v>15.299982057416271</v>
      </c>
      <c r="M28" s="50">
        <f t="shared" si="11"/>
        <v>525.29938397129195</v>
      </c>
      <c r="N28" s="52">
        <f t="shared" si="12"/>
        <v>617.79904306220101</v>
      </c>
      <c r="O28" s="52">
        <f t="shared" si="13"/>
        <v>18.533971291866031</v>
      </c>
      <c r="P28" s="50">
        <f t="shared" si="14"/>
        <v>636.33301435406702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53</v>
      </c>
      <c r="B31" s="49">
        <f>VALUE(D31*100/$K$3)</f>
        <v>121.56060606060602</v>
      </c>
      <c r="C31" s="49">
        <f>VALUE(D31*$K$2/$K$3)</f>
        <v>3.6468181818181806</v>
      </c>
      <c r="D31" s="50">
        <f>(R31+R31*$K$2/100)/$J$1*$C$3</f>
        <v>125.20742424242421</v>
      </c>
      <c r="E31" s="53">
        <f>VALUE(G31*100/$K$3)</f>
        <v>209.04639553429033</v>
      </c>
      <c r="F31" s="53">
        <f>VALUE(G31*$K$2/$K$3)</f>
        <v>6.2713918660287087</v>
      </c>
      <c r="G31" s="50">
        <f>(S31+S31*$K$2/100)/$J$1*$F$3</f>
        <v>215.31778740031902</v>
      </c>
      <c r="H31" s="49">
        <f>VALUE(J31*100/$K$3)</f>
        <v>300.85273790536951</v>
      </c>
      <c r="I31" s="49">
        <f>VALUE(J31*$K$2/$K$3)</f>
        <v>9.025582137161086</v>
      </c>
      <c r="J31" s="50">
        <f>(T31+T31*$K$2/100)/$J$1*$H$3</f>
        <v>309.87832004253062</v>
      </c>
      <c r="K31" s="52">
        <f>VALUE(M31*100/$K$3)</f>
        <v>387.8885849282297</v>
      </c>
      <c r="L31" s="52">
        <f>VALUE(M31*$K$2/$K$3)</f>
        <v>11.636657547846891</v>
      </c>
      <c r="M31" s="54">
        <f>(U31+U31*$K$2/100)/$J$1*$L$3</f>
        <v>399.52524247607658</v>
      </c>
      <c r="N31" s="52">
        <f>VALUE(P31*100/$K$3)</f>
        <v>466.27368421052637</v>
      </c>
      <c r="O31" s="52">
        <f>VALUE(P31*$K$2/$K$3)</f>
        <v>13.98821052631579</v>
      </c>
      <c r="P31" s="50">
        <f>(V31+V31*$K$2/100)/$J$1*$O$3</f>
        <v>480.26189473684212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f>'Base Premium'!G32</f>
        <v>452</v>
      </c>
    </row>
    <row r="32" spans="1:23" ht="14.25" customHeight="1" x14ac:dyDescent="0.35">
      <c r="A32" s="46" t="s">
        <v>55</v>
      </c>
      <c r="B32" s="49">
        <f t="shared" ref="B32:B53" si="21">VALUE(D32*100/$K$3)</f>
        <v>121.56060606060602</v>
      </c>
      <c r="C32" s="49">
        <f t="shared" ref="C32:C53" si="22">VALUE(D32*$K$2/$K$3)</f>
        <v>3.6468181818181806</v>
      </c>
      <c r="D32" s="50">
        <f t="shared" ref="D32:D53" si="23">(R32+R32*$K$2/100)/$J$1*$C$3</f>
        <v>125.20742424242421</v>
      </c>
      <c r="E32" s="53">
        <f t="shared" ref="E32:E53" si="24">VALUE(G32*100/$K$3)</f>
        <v>209.04639553429033</v>
      </c>
      <c r="F32" s="53">
        <f t="shared" ref="F32:F53" si="25">VALUE(G32*$K$2/$K$3)</f>
        <v>6.2713918660287087</v>
      </c>
      <c r="G32" s="50">
        <f t="shared" ref="G32:G53" si="26">(S32+S32*$K$2/100)/$J$1*$F$3</f>
        <v>215.31778740031902</v>
      </c>
      <c r="H32" s="49">
        <f t="shared" ref="H32:H53" si="27">VALUE(J32*100/$K$3)</f>
        <v>300.85273790536951</v>
      </c>
      <c r="I32" s="49">
        <f t="shared" ref="I32:I53" si="28">VALUE(J32*$K$2/$K$3)</f>
        <v>9.025582137161086</v>
      </c>
      <c r="J32" s="50">
        <f t="shared" ref="J32:J53" si="29">(T32+T32*$K$2/100)/$J$1*$H$3</f>
        <v>309.87832004253062</v>
      </c>
      <c r="K32" s="52">
        <f t="shared" ref="K32:K53" si="30">VALUE(M32*100/$K$3)</f>
        <v>387.8885849282297</v>
      </c>
      <c r="L32" s="52">
        <f t="shared" ref="L32:L53" si="31">VALUE(M32*$K$2/$K$3)</f>
        <v>11.636657547846891</v>
      </c>
      <c r="M32" s="54">
        <f t="shared" ref="M32:M53" si="32">(U32+U32*$K$2/100)/$J$1*$L$3</f>
        <v>399.52524247607658</v>
      </c>
      <c r="N32" s="52">
        <f t="shared" ref="N32:N53" si="33">VALUE(P32*100/$K$3)</f>
        <v>466.27368421052637</v>
      </c>
      <c r="O32" s="52">
        <f t="shared" ref="O32:O53" si="34">VALUE(P32*$K$2/$K$3)</f>
        <v>13.98821052631579</v>
      </c>
      <c r="P32" s="50">
        <f t="shared" ref="P32:P53" si="35">(V32+V32*$K$2/100)/$J$1*$O$3</f>
        <v>480.26189473684212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6" t="s">
        <v>54</v>
      </c>
      <c r="B33" s="49">
        <f t="shared" si="21"/>
        <v>201.70454545454547</v>
      </c>
      <c r="C33" s="49">
        <f t="shared" si="22"/>
        <v>6.0511363636363642</v>
      </c>
      <c r="D33" s="50">
        <f t="shared" si="23"/>
        <v>207.75568181818184</v>
      </c>
      <c r="E33" s="53">
        <f t="shared" si="24"/>
        <v>346.86901913875596</v>
      </c>
      <c r="F33" s="53">
        <f t="shared" si="25"/>
        <v>10.40607057416268</v>
      </c>
      <c r="G33" s="50">
        <f t="shared" si="26"/>
        <v>357.27508971291866</v>
      </c>
      <c r="H33" s="49">
        <f t="shared" si="27"/>
        <v>499.20255183413093</v>
      </c>
      <c r="I33" s="49">
        <f t="shared" si="28"/>
        <v>14.976076555023928</v>
      </c>
      <c r="J33" s="50">
        <f t="shared" si="29"/>
        <v>514.17862838915482</v>
      </c>
      <c r="K33" s="52">
        <f t="shared" si="30"/>
        <v>643.6204395933014</v>
      </c>
      <c r="L33" s="52">
        <f t="shared" si="31"/>
        <v>19.308613187799043</v>
      </c>
      <c r="M33" s="54">
        <f t="shared" si="32"/>
        <v>662.92905278110049</v>
      </c>
      <c r="N33" s="52">
        <f t="shared" si="33"/>
        <v>773.68421052631584</v>
      </c>
      <c r="O33" s="52">
        <f t="shared" si="34"/>
        <v>23.210526315789473</v>
      </c>
      <c r="P33" s="50">
        <f t="shared" si="35"/>
        <v>796.89473684210532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900</v>
      </c>
      <c r="W33" s="27">
        <f>'Base Premium'!G33</f>
        <v>750</v>
      </c>
    </row>
    <row r="34" spans="1:23" ht="15" customHeight="1" x14ac:dyDescent="0.35">
      <c r="A34" s="46" t="s">
        <v>56</v>
      </c>
      <c r="B34" s="49">
        <f t="shared" si="21"/>
        <v>201.70454545454547</v>
      </c>
      <c r="C34" s="49">
        <f t="shared" si="22"/>
        <v>6.0511363636363642</v>
      </c>
      <c r="D34" s="50">
        <f t="shared" si="23"/>
        <v>207.75568181818184</v>
      </c>
      <c r="E34" s="53">
        <f t="shared" si="24"/>
        <v>346.86901913875596</v>
      </c>
      <c r="F34" s="53">
        <f t="shared" si="25"/>
        <v>10.40607057416268</v>
      </c>
      <c r="G34" s="50">
        <f t="shared" si="26"/>
        <v>357.27508971291866</v>
      </c>
      <c r="H34" s="49">
        <f t="shared" si="27"/>
        <v>499.20255183413093</v>
      </c>
      <c r="I34" s="49">
        <f t="shared" si="28"/>
        <v>14.976076555023928</v>
      </c>
      <c r="J34" s="50">
        <f t="shared" si="29"/>
        <v>514.17862838915482</v>
      </c>
      <c r="K34" s="52">
        <f t="shared" si="30"/>
        <v>643.6204395933014</v>
      </c>
      <c r="L34" s="52">
        <f t="shared" si="31"/>
        <v>19.308613187799043</v>
      </c>
      <c r="M34" s="54">
        <f t="shared" si="32"/>
        <v>662.92905278110049</v>
      </c>
      <c r="N34" s="52">
        <f t="shared" si="33"/>
        <v>773.68421052631584</v>
      </c>
      <c r="O34" s="52">
        <f t="shared" si="34"/>
        <v>23.210526315789473</v>
      </c>
      <c r="P34" s="50">
        <f t="shared" si="35"/>
        <v>796.89473684210532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900</v>
      </c>
      <c r="W34" s="27">
        <f>'Base Premium'!G34</f>
        <v>750</v>
      </c>
    </row>
    <row r="35" spans="1:23" x14ac:dyDescent="0.35">
      <c r="A35" s="46" t="s">
        <v>57</v>
      </c>
      <c r="B35" s="49">
        <f t="shared" si="21"/>
        <v>201.70454545454547</v>
      </c>
      <c r="C35" s="49">
        <f t="shared" si="22"/>
        <v>6.0511363636363642</v>
      </c>
      <c r="D35" s="50">
        <f t="shared" si="23"/>
        <v>207.75568181818184</v>
      </c>
      <c r="E35" s="53">
        <f t="shared" si="24"/>
        <v>346.86901913875596</v>
      </c>
      <c r="F35" s="53">
        <f t="shared" si="25"/>
        <v>10.40607057416268</v>
      </c>
      <c r="G35" s="50">
        <f t="shared" si="26"/>
        <v>357.27508971291866</v>
      </c>
      <c r="H35" s="49">
        <f t="shared" si="27"/>
        <v>499.20255183413093</v>
      </c>
      <c r="I35" s="49">
        <f t="shared" si="28"/>
        <v>14.976076555023928</v>
      </c>
      <c r="J35" s="50">
        <f t="shared" si="29"/>
        <v>514.17862838915482</v>
      </c>
      <c r="K35" s="52">
        <f t="shared" si="30"/>
        <v>643.6204395933014</v>
      </c>
      <c r="L35" s="52">
        <f t="shared" si="31"/>
        <v>19.308613187799043</v>
      </c>
      <c r="M35" s="54">
        <f t="shared" si="32"/>
        <v>662.92905278110049</v>
      </c>
      <c r="N35" s="52">
        <f t="shared" si="33"/>
        <v>773.68421052631584</v>
      </c>
      <c r="O35" s="52">
        <f t="shared" si="34"/>
        <v>23.210526315789473</v>
      </c>
      <c r="P35" s="50">
        <f t="shared" si="35"/>
        <v>796.89473684210532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6" t="s">
        <v>58</v>
      </c>
      <c r="B36" s="49">
        <f t="shared" si="21"/>
        <v>201.70454545454547</v>
      </c>
      <c r="C36" s="49">
        <f t="shared" si="22"/>
        <v>6.0511363636363642</v>
      </c>
      <c r="D36" s="50">
        <f t="shared" si="23"/>
        <v>207.75568181818184</v>
      </c>
      <c r="E36" s="53">
        <f t="shared" si="24"/>
        <v>346.86901913875596</v>
      </c>
      <c r="F36" s="53">
        <f t="shared" si="25"/>
        <v>10.40607057416268</v>
      </c>
      <c r="G36" s="50">
        <f t="shared" si="26"/>
        <v>357.27508971291866</v>
      </c>
      <c r="H36" s="49">
        <f t="shared" si="27"/>
        <v>499.20255183413093</v>
      </c>
      <c r="I36" s="49">
        <f t="shared" si="28"/>
        <v>14.976076555023928</v>
      </c>
      <c r="J36" s="50">
        <f t="shared" si="29"/>
        <v>514.17862838915482</v>
      </c>
      <c r="K36" s="52">
        <f t="shared" si="30"/>
        <v>643.6204395933014</v>
      </c>
      <c r="L36" s="52">
        <f t="shared" si="31"/>
        <v>19.308613187799043</v>
      </c>
      <c r="M36" s="54">
        <f t="shared" si="32"/>
        <v>662.92905278110049</v>
      </c>
      <c r="N36" s="52">
        <f t="shared" si="33"/>
        <v>773.68421052631584</v>
      </c>
      <c r="O36" s="52">
        <f t="shared" si="34"/>
        <v>23.210526315789473</v>
      </c>
      <c r="P36" s="50">
        <f t="shared" si="35"/>
        <v>796.89473684210532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900</v>
      </c>
      <c r="W36" s="27">
        <f>'Base Premium'!G36</f>
        <v>750</v>
      </c>
    </row>
    <row r="37" spans="1:23" x14ac:dyDescent="0.35">
      <c r="A37" s="46" t="s">
        <v>60</v>
      </c>
      <c r="B37" s="49">
        <f t="shared" si="21"/>
        <v>201.70454545454547</v>
      </c>
      <c r="C37" s="49">
        <f t="shared" si="22"/>
        <v>6.0511363636363642</v>
      </c>
      <c r="D37" s="50">
        <f t="shared" si="23"/>
        <v>207.75568181818184</v>
      </c>
      <c r="E37" s="53">
        <f t="shared" si="24"/>
        <v>346.86901913875596</v>
      </c>
      <c r="F37" s="53">
        <f t="shared" si="25"/>
        <v>10.40607057416268</v>
      </c>
      <c r="G37" s="50">
        <f t="shared" si="26"/>
        <v>357.27508971291866</v>
      </c>
      <c r="H37" s="49">
        <f t="shared" si="27"/>
        <v>499.20255183413093</v>
      </c>
      <c r="I37" s="49">
        <f t="shared" si="28"/>
        <v>14.976076555023928</v>
      </c>
      <c r="J37" s="50">
        <f t="shared" si="29"/>
        <v>514.17862838915482</v>
      </c>
      <c r="K37" s="52">
        <f t="shared" si="30"/>
        <v>643.6204395933014</v>
      </c>
      <c r="L37" s="52">
        <f t="shared" si="31"/>
        <v>19.308613187799043</v>
      </c>
      <c r="M37" s="54">
        <f t="shared" si="32"/>
        <v>662.92905278110049</v>
      </c>
      <c r="N37" s="52">
        <f t="shared" si="33"/>
        <v>773.68421052631584</v>
      </c>
      <c r="O37" s="52">
        <f t="shared" si="34"/>
        <v>23.210526315789473</v>
      </c>
      <c r="P37" s="50">
        <f t="shared" si="35"/>
        <v>796.89473684210532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900</v>
      </c>
      <c r="W37" s="27">
        <f>'Base Premium'!G37</f>
        <v>750</v>
      </c>
    </row>
    <row r="38" spans="1:23" ht="14.25" customHeight="1" x14ac:dyDescent="0.35">
      <c r="A38" s="46" t="s">
        <v>59</v>
      </c>
      <c r="B38" s="49">
        <f t="shared" si="21"/>
        <v>201.70454545454547</v>
      </c>
      <c r="C38" s="49">
        <f t="shared" si="22"/>
        <v>6.0511363636363642</v>
      </c>
      <c r="D38" s="50">
        <f t="shared" si="23"/>
        <v>207.75568181818184</v>
      </c>
      <c r="E38" s="53">
        <f t="shared" si="24"/>
        <v>346.86901913875596</v>
      </c>
      <c r="F38" s="53">
        <f t="shared" si="25"/>
        <v>10.40607057416268</v>
      </c>
      <c r="G38" s="50">
        <f t="shared" si="26"/>
        <v>357.27508971291866</v>
      </c>
      <c r="H38" s="49">
        <f t="shared" si="27"/>
        <v>499.20255183413093</v>
      </c>
      <c r="I38" s="49">
        <f t="shared" si="28"/>
        <v>14.976076555023928</v>
      </c>
      <c r="J38" s="50">
        <f t="shared" si="29"/>
        <v>514.17862838915482</v>
      </c>
      <c r="K38" s="52">
        <f t="shared" si="30"/>
        <v>643.6204395933014</v>
      </c>
      <c r="L38" s="52">
        <f t="shared" si="31"/>
        <v>19.308613187799043</v>
      </c>
      <c r="M38" s="54">
        <f t="shared" si="32"/>
        <v>662.92905278110049</v>
      </c>
      <c r="N38" s="52">
        <f t="shared" si="33"/>
        <v>773.68421052631584</v>
      </c>
      <c r="O38" s="52">
        <f t="shared" si="34"/>
        <v>23.210526315789473</v>
      </c>
      <c r="P38" s="50">
        <f t="shared" si="35"/>
        <v>796.89473684210532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900</v>
      </c>
      <c r="W38" s="27">
        <f>'Base Premium'!G38</f>
        <v>750</v>
      </c>
    </row>
    <row r="39" spans="1:23" x14ac:dyDescent="0.35">
      <c r="A39" s="46" t="s">
        <v>61</v>
      </c>
      <c r="B39" s="49">
        <f t="shared" si="21"/>
        <v>201.70454545454547</v>
      </c>
      <c r="C39" s="49">
        <f t="shared" si="22"/>
        <v>6.0511363636363642</v>
      </c>
      <c r="D39" s="50">
        <f t="shared" si="23"/>
        <v>207.75568181818184</v>
      </c>
      <c r="E39" s="53">
        <f t="shared" si="24"/>
        <v>346.86901913875596</v>
      </c>
      <c r="F39" s="53">
        <f t="shared" si="25"/>
        <v>10.40607057416268</v>
      </c>
      <c r="G39" s="50">
        <f t="shared" si="26"/>
        <v>357.27508971291866</v>
      </c>
      <c r="H39" s="49">
        <f t="shared" si="27"/>
        <v>499.20255183413093</v>
      </c>
      <c r="I39" s="49">
        <f t="shared" si="28"/>
        <v>14.976076555023928</v>
      </c>
      <c r="J39" s="50">
        <f t="shared" si="29"/>
        <v>514.17862838915482</v>
      </c>
      <c r="K39" s="52">
        <f t="shared" si="30"/>
        <v>643.6204395933014</v>
      </c>
      <c r="L39" s="52">
        <f t="shared" si="31"/>
        <v>19.308613187799043</v>
      </c>
      <c r="M39" s="54">
        <f t="shared" si="32"/>
        <v>662.92905278110049</v>
      </c>
      <c r="N39" s="52">
        <f t="shared" si="33"/>
        <v>773.68421052631584</v>
      </c>
      <c r="O39" s="52">
        <f t="shared" si="34"/>
        <v>23.210526315789473</v>
      </c>
      <c r="P39" s="50">
        <f t="shared" si="35"/>
        <v>796.89473684210532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900</v>
      </c>
      <c r="W39" s="27">
        <f>'Base Premium'!G39</f>
        <v>750</v>
      </c>
    </row>
    <row r="40" spans="1:23" ht="15.75" customHeight="1" x14ac:dyDescent="0.35">
      <c r="A40" s="46" t="s">
        <v>62</v>
      </c>
      <c r="B40" s="49">
        <f t="shared" si="21"/>
        <v>147.91666666666666</v>
      </c>
      <c r="C40" s="49">
        <f t="shared" si="22"/>
        <v>4.4375</v>
      </c>
      <c r="D40" s="50">
        <f t="shared" si="23"/>
        <v>152.35416666666666</v>
      </c>
      <c r="E40" s="53">
        <f t="shared" si="24"/>
        <v>254.37061403508773</v>
      </c>
      <c r="F40" s="53">
        <f t="shared" si="25"/>
        <v>7.6311184210526317</v>
      </c>
      <c r="G40" s="50">
        <f t="shared" si="26"/>
        <v>262.00173245614036</v>
      </c>
      <c r="H40" s="49">
        <f t="shared" si="27"/>
        <v>366.08187134502919</v>
      </c>
      <c r="I40" s="49">
        <f t="shared" si="28"/>
        <v>10.982456140350877</v>
      </c>
      <c r="J40" s="50">
        <f t="shared" si="29"/>
        <v>377.06432748538009</v>
      </c>
      <c r="K40" s="52">
        <f t="shared" si="30"/>
        <v>471.98832236842105</v>
      </c>
      <c r="L40" s="52">
        <f t="shared" si="31"/>
        <v>14.159649671052632</v>
      </c>
      <c r="M40" s="54">
        <f t="shared" si="32"/>
        <v>486.1479720394737</v>
      </c>
      <c r="N40" s="52">
        <f t="shared" si="33"/>
        <v>567.36842105263156</v>
      </c>
      <c r="O40" s="52">
        <f t="shared" si="34"/>
        <v>17.021052631578947</v>
      </c>
      <c r="P40" s="50">
        <f t="shared" si="35"/>
        <v>584.38947368421043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f>'Base Premium'!G40</f>
        <v>550</v>
      </c>
    </row>
    <row r="41" spans="1:23" x14ac:dyDescent="0.35">
      <c r="A41" s="46" t="s">
        <v>63</v>
      </c>
      <c r="B41" s="49">
        <f t="shared" si="21"/>
        <v>147.91666666666666</v>
      </c>
      <c r="C41" s="49">
        <f t="shared" si="22"/>
        <v>4.4375</v>
      </c>
      <c r="D41" s="50">
        <f t="shared" si="23"/>
        <v>152.35416666666666</v>
      </c>
      <c r="E41" s="53">
        <f t="shared" si="24"/>
        <v>254.37061403508773</v>
      </c>
      <c r="F41" s="53">
        <f t="shared" si="25"/>
        <v>7.6311184210526317</v>
      </c>
      <c r="G41" s="50">
        <f t="shared" si="26"/>
        <v>262.00173245614036</v>
      </c>
      <c r="H41" s="49">
        <f t="shared" si="27"/>
        <v>366.08187134502919</v>
      </c>
      <c r="I41" s="49">
        <f t="shared" si="28"/>
        <v>10.982456140350877</v>
      </c>
      <c r="J41" s="50">
        <f t="shared" si="29"/>
        <v>377.06432748538009</v>
      </c>
      <c r="K41" s="52">
        <f t="shared" si="30"/>
        <v>471.98832236842105</v>
      </c>
      <c r="L41" s="52">
        <f t="shared" si="31"/>
        <v>14.159649671052632</v>
      </c>
      <c r="M41" s="54">
        <f t="shared" si="32"/>
        <v>486.1479720394737</v>
      </c>
      <c r="N41" s="52">
        <f t="shared" si="33"/>
        <v>567.36842105263156</v>
      </c>
      <c r="O41" s="52">
        <f t="shared" si="34"/>
        <v>17.021052631578947</v>
      </c>
      <c r="P41" s="50">
        <f t="shared" si="35"/>
        <v>584.38947368421043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6" t="s">
        <v>64</v>
      </c>
      <c r="B42" s="49">
        <f t="shared" si="21"/>
        <v>147.91666666666666</v>
      </c>
      <c r="C42" s="49">
        <f t="shared" si="22"/>
        <v>4.4375</v>
      </c>
      <c r="D42" s="50">
        <f t="shared" si="23"/>
        <v>152.35416666666666</v>
      </c>
      <c r="E42" s="53">
        <f t="shared" si="24"/>
        <v>254.37061403508773</v>
      </c>
      <c r="F42" s="53">
        <f t="shared" si="25"/>
        <v>7.6311184210526317</v>
      </c>
      <c r="G42" s="50">
        <f t="shared" si="26"/>
        <v>262.00173245614036</v>
      </c>
      <c r="H42" s="49">
        <f t="shared" si="27"/>
        <v>366.08187134502919</v>
      </c>
      <c r="I42" s="49">
        <f t="shared" si="28"/>
        <v>10.982456140350877</v>
      </c>
      <c r="J42" s="50">
        <f t="shared" si="29"/>
        <v>377.06432748538009</v>
      </c>
      <c r="K42" s="52">
        <f t="shared" si="30"/>
        <v>471.98832236842105</v>
      </c>
      <c r="L42" s="52">
        <f t="shared" si="31"/>
        <v>14.159649671052632</v>
      </c>
      <c r="M42" s="54">
        <f t="shared" si="32"/>
        <v>486.1479720394737</v>
      </c>
      <c r="N42" s="52">
        <f t="shared" si="33"/>
        <v>567.36842105263156</v>
      </c>
      <c r="O42" s="52">
        <f t="shared" si="34"/>
        <v>17.021052631578947</v>
      </c>
      <c r="P42" s="50">
        <f t="shared" si="35"/>
        <v>584.38947368421043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f>'Base Premium'!G42</f>
        <v>550</v>
      </c>
    </row>
    <row r="43" spans="1:23" x14ac:dyDescent="0.35">
      <c r="A43" s="46" t="s">
        <v>65</v>
      </c>
      <c r="B43" s="49">
        <f t="shared" si="21"/>
        <v>147.91666666666666</v>
      </c>
      <c r="C43" s="49">
        <f t="shared" si="22"/>
        <v>4.4375</v>
      </c>
      <c r="D43" s="50">
        <f t="shared" si="23"/>
        <v>152.35416666666666</v>
      </c>
      <c r="E43" s="53">
        <f t="shared" si="24"/>
        <v>254.37061403508773</v>
      </c>
      <c r="F43" s="53">
        <f t="shared" si="25"/>
        <v>7.6311184210526317</v>
      </c>
      <c r="G43" s="50">
        <f t="shared" si="26"/>
        <v>262.00173245614036</v>
      </c>
      <c r="H43" s="49">
        <f t="shared" si="27"/>
        <v>366.08187134502919</v>
      </c>
      <c r="I43" s="49">
        <f t="shared" si="28"/>
        <v>10.982456140350877</v>
      </c>
      <c r="J43" s="50">
        <f t="shared" si="29"/>
        <v>377.06432748538009</v>
      </c>
      <c r="K43" s="52">
        <f t="shared" si="30"/>
        <v>471.98832236842105</v>
      </c>
      <c r="L43" s="52">
        <f t="shared" si="31"/>
        <v>14.159649671052632</v>
      </c>
      <c r="M43" s="54">
        <f t="shared" si="32"/>
        <v>486.1479720394737</v>
      </c>
      <c r="N43" s="52">
        <f t="shared" si="33"/>
        <v>567.36842105263156</v>
      </c>
      <c r="O43" s="52">
        <f t="shared" si="34"/>
        <v>17.021052631578947</v>
      </c>
      <c r="P43" s="50">
        <f t="shared" si="35"/>
        <v>584.38947368421043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660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107.57575757575758</v>
      </c>
      <c r="C44" s="49">
        <f t="shared" si="22"/>
        <v>3.2272727272727271</v>
      </c>
      <c r="D44" s="50">
        <f t="shared" si="23"/>
        <v>110.8030303030303</v>
      </c>
      <c r="E44" s="53">
        <f t="shared" si="24"/>
        <v>184.99681020733649</v>
      </c>
      <c r="F44" s="53">
        <f t="shared" si="25"/>
        <v>5.5499043062200952</v>
      </c>
      <c r="G44" s="50">
        <f t="shared" si="26"/>
        <v>190.54671451355659</v>
      </c>
      <c r="H44" s="49">
        <f t="shared" si="27"/>
        <v>266.24136097820315</v>
      </c>
      <c r="I44" s="49">
        <f t="shared" si="28"/>
        <v>7.9872408293460939</v>
      </c>
      <c r="J44" s="50">
        <f t="shared" si="29"/>
        <v>274.22860180754924</v>
      </c>
      <c r="K44" s="52">
        <f t="shared" si="30"/>
        <v>343.26423444976081</v>
      </c>
      <c r="L44" s="52">
        <f t="shared" si="31"/>
        <v>10.297927033492824</v>
      </c>
      <c r="M44" s="54">
        <f t="shared" si="32"/>
        <v>353.56216148325365</v>
      </c>
      <c r="N44" s="52">
        <f t="shared" si="33"/>
        <v>412.63157894736844</v>
      </c>
      <c r="O44" s="52">
        <f t="shared" si="34"/>
        <v>12.378947368421052</v>
      </c>
      <c r="P44" s="50">
        <f t="shared" si="35"/>
        <v>425.01052631578949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6" t="s">
        <v>29</v>
      </c>
      <c r="B45" s="49">
        <f t="shared" si="21"/>
        <v>80.681818181818173</v>
      </c>
      <c r="C45" s="49">
        <f t="shared" si="22"/>
        <v>2.4204545454545454</v>
      </c>
      <c r="D45" s="50">
        <f t="shared" si="23"/>
        <v>83.10227272727272</v>
      </c>
      <c r="E45" s="53">
        <f t="shared" si="24"/>
        <v>138.74760765550238</v>
      </c>
      <c r="F45" s="53">
        <f t="shared" si="25"/>
        <v>4.1624282296650712</v>
      </c>
      <c r="G45" s="50">
        <f t="shared" si="26"/>
        <v>142.91003588516745</v>
      </c>
      <c r="H45" s="49">
        <f t="shared" si="27"/>
        <v>199.6810207336523</v>
      </c>
      <c r="I45" s="49">
        <f t="shared" si="28"/>
        <v>5.99043062200957</v>
      </c>
      <c r="J45" s="50">
        <f t="shared" si="29"/>
        <v>205.6714513556619</v>
      </c>
      <c r="K45" s="52">
        <f t="shared" si="30"/>
        <v>257.4481758373206</v>
      </c>
      <c r="L45" s="52">
        <f t="shared" si="31"/>
        <v>7.7234452751196176</v>
      </c>
      <c r="M45" s="54">
        <f t="shared" si="32"/>
        <v>265.17162111244022</v>
      </c>
      <c r="N45" s="52">
        <f t="shared" si="33"/>
        <v>309.4736842105263</v>
      </c>
      <c r="O45" s="52">
        <f t="shared" si="34"/>
        <v>9.284210526315789</v>
      </c>
      <c r="P45" s="50">
        <f t="shared" si="35"/>
        <v>318.7578947368421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60.511363636363633</v>
      </c>
      <c r="C46" s="49">
        <f t="shared" si="22"/>
        <v>1.8153409090909089</v>
      </c>
      <c r="D46" s="50">
        <f t="shared" si="23"/>
        <v>62.32670454545454</v>
      </c>
      <c r="E46" s="53">
        <f t="shared" si="24"/>
        <v>104.0607057416268</v>
      </c>
      <c r="F46" s="53">
        <f t="shared" si="25"/>
        <v>3.1218211722488038</v>
      </c>
      <c r="G46" s="50">
        <f t="shared" si="26"/>
        <v>107.18252691387561</v>
      </c>
      <c r="H46" s="49">
        <f t="shared" si="27"/>
        <v>149.76076555023926</v>
      </c>
      <c r="I46" s="49">
        <f t="shared" si="28"/>
        <v>4.4928229665071777</v>
      </c>
      <c r="J46" s="50">
        <f t="shared" si="29"/>
        <v>154.25358851674642</v>
      </c>
      <c r="K46" s="52">
        <f t="shared" si="30"/>
        <v>193.08613187799045</v>
      </c>
      <c r="L46" s="52">
        <f t="shared" si="31"/>
        <v>5.7925839563397137</v>
      </c>
      <c r="M46" s="54">
        <f t="shared" si="32"/>
        <v>198.87871583433017</v>
      </c>
      <c r="N46" s="52">
        <f t="shared" si="33"/>
        <v>232.1052631578948</v>
      </c>
      <c r="O46" s="52">
        <f t="shared" si="34"/>
        <v>6.9631578947368444</v>
      </c>
      <c r="P46" s="50">
        <f t="shared" si="35"/>
        <v>239.06842105263163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6" t="s">
        <v>66</v>
      </c>
      <c r="B47" s="49">
        <f t="shared" si="21"/>
        <v>201.70454545454547</v>
      </c>
      <c r="C47" s="49">
        <f t="shared" si="22"/>
        <v>6.0511363636363642</v>
      </c>
      <c r="D47" s="50">
        <f t="shared" si="23"/>
        <v>207.75568181818184</v>
      </c>
      <c r="E47" s="53">
        <f t="shared" si="24"/>
        <v>346.86901913875596</v>
      </c>
      <c r="F47" s="53">
        <f t="shared" si="25"/>
        <v>10.40607057416268</v>
      </c>
      <c r="G47" s="50">
        <f t="shared" si="26"/>
        <v>357.27508971291866</v>
      </c>
      <c r="H47" s="49">
        <f t="shared" si="27"/>
        <v>499.20255183413093</v>
      </c>
      <c r="I47" s="49">
        <f t="shared" si="28"/>
        <v>14.976076555023928</v>
      </c>
      <c r="J47" s="50">
        <f t="shared" si="29"/>
        <v>514.17862838915482</v>
      </c>
      <c r="K47" s="52">
        <f t="shared" si="30"/>
        <v>643.6204395933014</v>
      </c>
      <c r="L47" s="52">
        <f t="shared" si="31"/>
        <v>19.308613187799043</v>
      </c>
      <c r="M47" s="54">
        <f t="shared" si="32"/>
        <v>662.92905278110049</v>
      </c>
      <c r="N47" s="52">
        <f t="shared" si="33"/>
        <v>773.68421052631584</v>
      </c>
      <c r="O47" s="52">
        <f t="shared" si="34"/>
        <v>23.210526315789473</v>
      </c>
      <c r="P47" s="50">
        <f t="shared" si="35"/>
        <v>796.89473684210532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215.15151515151516</v>
      </c>
      <c r="C48" s="49">
        <f t="shared" si="22"/>
        <v>6.4545454545454541</v>
      </c>
      <c r="D48" s="50">
        <f t="shared" si="23"/>
        <v>221.60606060606059</v>
      </c>
      <c r="E48" s="53">
        <f t="shared" si="24"/>
        <v>369.99362041467299</v>
      </c>
      <c r="F48" s="53">
        <f t="shared" si="25"/>
        <v>11.09980861244019</v>
      </c>
      <c r="G48" s="50">
        <f t="shared" si="26"/>
        <v>381.09342902711319</v>
      </c>
      <c r="H48" s="49">
        <f t="shared" si="27"/>
        <v>532.48272195640629</v>
      </c>
      <c r="I48" s="49">
        <f t="shared" si="28"/>
        <v>15.974481658692188</v>
      </c>
      <c r="J48" s="50">
        <f t="shared" si="29"/>
        <v>548.45720361509848</v>
      </c>
      <c r="K48" s="52">
        <f t="shared" si="30"/>
        <v>686.52846889952161</v>
      </c>
      <c r="L48" s="52">
        <f t="shared" si="31"/>
        <v>20.595854066985648</v>
      </c>
      <c r="M48" s="54">
        <f t="shared" si="32"/>
        <v>707.12432296650729</v>
      </c>
      <c r="N48" s="52">
        <f t="shared" si="33"/>
        <v>825.26315789473688</v>
      </c>
      <c r="O48" s="52">
        <f t="shared" si="34"/>
        <v>24.757894736842104</v>
      </c>
      <c r="P48" s="50">
        <f t="shared" si="35"/>
        <v>850.02105263157898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6" t="s">
        <v>68</v>
      </c>
      <c r="B49" s="49">
        <f t="shared" si="21"/>
        <v>110.2651515151515</v>
      </c>
      <c r="C49" s="49">
        <f t="shared" si="22"/>
        <v>3.3079545454545447</v>
      </c>
      <c r="D49" s="50">
        <f t="shared" si="23"/>
        <v>113.57310606060604</v>
      </c>
      <c r="E49" s="53">
        <f t="shared" si="24"/>
        <v>189.62173046251993</v>
      </c>
      <c r="F49" s="53">
        <f t="shared" si="25"/>
        <v>5.6886519138755984</v>
      </c>
      <c r="G49" s="50">
        <f t="shared" si="26"/>
        <v>195.31038237639555</v>
      </c>
      <c r="H49" s="49">
        <f t="shared" si="27"/>
        <v>272.89739500265813</v>
      </c>
      <c r="I49" s="49">
        <f t="shared" si="28"/>
        <v>8.1869218500797452</v>
      </c>
      <c r="J49" s="50">
        <f t="shared" si="29"/>
        <v>281.08431685273791</v>
      </c>
      <c r="K49" s="52">
        <f t="shared" si="30"/>
        <v>351.84584031100479</v>
      </c>
      <c r="L49" s="52">
        <f t="shared" si="31"/>
        <v>10.555375209330144</v>
      </c>
      <c r="M49" s="54">
        <f t="shared" si="32"/>
        <v>362.40121552033497</v>
      </c>
      <c r="N49" s="52">
        <f t="shared" si="33"/>
        <v>422.9473684210526</v>
      </c>
      <c r="O49" s="52">
        <f t="shared" si="34"/>
        <v>12.688421052631577</v>
      </c>
      <c r="P49" s="50">
        <f t="shared" si="35"/>
        <v>435.63578947368421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f>'Base Premium'!G50</f>
        <v>410</v>
      </c>
    </row>
    <row r="50" spans="1:23" x14ac:dyDescent="0.35">
      <c r="A50" s="46" t="s">
        <v>67</v>
      </c>
      <c r="B50" s="49">
        <f t="shared" si="21"/>
        <v>110.2651515151515</v>
      </c>
      <c r="C50" s="49">
        <f t="shared" si="22"/>
        <v>3.3079545454545447</v>
      </c>
      <c r="D50" s="50">
        <f t="shared" si="23"/>
        <v>113.57310606060604</v>
      </c>
      <c r="E50" s="53">
        <f t="shared" si="24"/>
        <v>189.62173046251993</v>
      </c>
      <c r="F50" s="53">
        <f t="shared" si="25"/>
        <v>5.6886519138755984</v>
      </c>
      <c r="G50" s="50">
        <f t="shared" si="26"/>
        <v>195.31038237639555</v>
      </c>
      <c r="H50" s="49">
        <f t="shared" si="27"/>
        <v>272.89739500265813</v>
      </c>
      <c r="I50" s="49">
        <f t="shared" si="28"/>
        <v>8.1869218500797452</v>
      </c>
      <c r="J50" s="50">
        <f t="shared" si="29"/>
        <v>281.08431685273791</v>
      </c>
      <c r="K50" s="52">
        <f t="shared" si="30"/>
        <v>351.84584031100479</v>
      </c>
      <c r="L50" s="52">
        <f t="shared" si="31"/>
        <v>10.555375209330144</v>
      </c>
      <c r="M50" s="54">
        <f t="shared" si="32"/>
        <v>362.40121552033497</v>
      </c>
      <c r="N50" s="52">
        <f t="shared" si="33"/>
        <v>422.9473684210526</v>
      </c>
      <c r="O50" s="52">
        <f t="shared" si="34"/>
        <v>12.688421052631577</v>
      </c>
      <c r="P50" s="50">
        <f t="shared" si="35"/>
        <v>435.63578947368421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6" t="s">
        <v>48</v>
      </c>
      <c r="B51" s="49">
        <f t="shared" si="21"/>
        <v>121.02272727272727</v>
      </c>
      <c r="C51" s="49">
        <f t="shared" si="22"/>
        <v>3.6306818181818179</v>
      </c>
      <c r="D51" s="50">
        <f t="shared" si="23"/>
        <v>124.65340909090908</v>
      </c>
      <c r="E51" s="53">
        <f t="shared" si="24"/>
        <v>208.12141148325361</v>
      </c>
      <c r="F51" s="53">
        <f t="shared" si="25"/>
        <v>6.2436423444976077</v>
      </c>
      <c r="G51" s="50">
        <f t="shared" si="26"/>
        <v>214.36505382775121</v>
      </c>
      <c r="H51" s="49">
        <f t="shared" si="27"/>
        <v>299.52153110047851</v>
      </c>
      <c r="I51" s="49">
        <f t="shared" si="28"/>
        <v>8.9856459330143554</v>
      </c>
      <c r="J51" s="50">
        <f t="shared" si="29"/>
        <v>308.50717703349284</v>
      </c>
      <c r="K51" s="52">
        <f t="shared" si="30"/>
        <v>386.17226375598091</v>
      </c>
      <c r="L51" s="52">
        <f t="shared" si="31"/>
        <v>11.585167912679427</v>
      </c>
      <c r="M51" s="54">
        <f t="shared" si="32"/>
        <v>397.75743166866033</v>
      </c>
      <c r="N51" s="52">
        <f t="shared" si="33"/>
        <v>464.21052631578959</v>
      </c>
      <c r="O51" s="52">
        <f t="shared" si="34"/>
        <v>13.926315789473689</v>
      </c>
      <c r="P51" s="50">
        <f t="shared" si="35"/>
        <v>478.13684210526327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134.46969696969697</v>
      </c>
      <c r="C52" s="49">
        <f t="shared" si="22"/>
        <v>4.0340909090909092</v>
      </c>
      <c r="D52" s="50">
        <f t="shared" si="23"/>
        <v>138.50378787878788</v>
      </c>
      <c r="E52" s="53">
        <f t="shared" si="24"/>
        <v>231.2460127591707</v>
      </c>
      <c r="F52" s="53">
        <f t="shared" si="25"/>
        <v>6.937380382775121</v>
      </c>
      <c r="G52" s="50">
        <f t="shared" si="26"/>
        <v>238.1833931419458</v>
      </c>
      <c r="H52" s="49">
        <f t="shared" si="27"/>
        <v>332.80170122275388</v>
      </c>
      <c r="I52" s="49">
        <f t="shared" si="28"/>
        <v>9.9840510366826152</v>
      </c>
      <c r="J52" s="50">
        <f t="shared" si="29"/>
        <v>342.78575225943649</v>
      </c>
      <c r="K52" s="52">
        <f t="shared" si="30"/>
        <v>429.08029306220095</v>
      </c>
      <c r="L52" s="52">
        <f t="shared" si="31"/>
        <v>12.872408791866027</v>
      </c>
      <c r="M52" s="54">
        <f t="shared" si="32"/>
        <v>441.95270185406696</v>
      </c>
      <c r="N52" s="52">
        <f t="shared" si="33"/>
        <v>515.78947368421052</v>
      </c>
      <c r="O52" s="52">
        <f t="shared" si="34"/>
        <v>15.473684210526317</v>
      </c>
      <c r="P52" s="50">
        <f t="shared" si="35"/>
        <v>531.26315789473688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215.15151515151516</v>
      </c>
      <c r="C53" s="49">
        <f t="shared" si="22"/>
        <v>6.4545454545454541</v>
      </c>
      <c r="D53" s="50">
        <f t="shared" si="23"/>
        <v>221.60606060606059</v>
      </c>
      <c r="E53" s="53">
        <f t="shared" si="24"/>
        <v>369.99362041467299</v>
      </c>
      <c r="F53" s="53">
        <f t="shared" si="25"/>
        <v>11.09980861244019</v>
      </c>
      <c r="G53" s="50">
        <f t="shared" si="26"/>
        <v>381.09342902711319</v>
      </c>
      <c r="H53" s="49">
        <f t="shared" si="27"/>
        <v>532.48272195640629</v>
      </c>
      <c r="I53" s="49">
        <f t="shared" si="28"/>
        <v>15.974481658692188</v>
      </c>
      <c r="J53" s="50">
        <f t="shared" si="29"/>
        <v>548.45720361509848</v>
      </c>
      <c r="K53" s="52">
        <f t="shared" si="30"/>
        <v>686.52846889952161</v>
      </c>
      <c r="L53" s="52">
        <f t="shared" si="31"/>
        <v>20.595854066985648</v>
      </c>
      <c r="M53" s="54">
        <f t="shared" si="32"/>
        <v>707.12432296650729</v>
      </c>
      <c r="N53" s="52">
        <f t="shared" si="33"/>
        <v>825.26315789473688</v>
      </c>
      <c r="O53" s="52">
        <f t="shared" si="34"/>
        <v>24.757894736842104</v>
      </c>
      <c r="P53" s="50">
        <f t="shared" si="35"/>
        <v>850.02105263157898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zoomScale="95" zoomScaleNormal="95" workbookViewId="0">
      <selection activeCell="P6" sqref="P6"/>
    </sheetView>
  </sheetViews>
  <sheetFormatPr defaultRowHeight="14.5" x14ac:dyDescent="0.35"/>
  <cols>
    <col min="1" max="1" width="42" customWidth="1"/>
    <col min="2" max="3" width="7.36328125" customWidth="1"/>
    <col min="4" max="4" width="6.90625" customWidth="1"/>
    <col min="5" max="5" width="7.6328125" customWidth="1"/>
    <col min="6" max="7" width="7.36328125" customWidth="1"/>
    <col min="8" max="8" width="7.54296875" customWidth="1"/>
    <col min="9" max="9" width="7.453125" customWidth="1"/>
    <col min="10" max="10" width="7.36328125" customWidth="1"/>
    <col min="11" max="11" width="7.54296875" customWidth="1"/>
    <col min="12" max="12" width="7.90625" customWidth="1"/>
    <col min="13" max="14" width="7.6328125" customWidth="1"/>
    <col min="15" max="15" width="8.08984375" customWidth="1"/>
    <col min="16" max="16" width="8" customWidth="1"/>
    <col min="18" max="18" width="12.90625" bestFit="1" customWidth="1"/>
    <col min="19" max="22" width="14.08984375" bestFit="1" customWidth="1"/>
    <col min="23" max="23" width="12.90625" bestFit="1" customWidth="1"/>
  </cols>
  <sheetData>
    <row r="1" spans="1:23" ht="21" x14ac:dyDescent="0.5">
      <c r="A1" s="16" t="s">
        <v>75</v>
      </c>
      <c r="B1" s="16"/>
      <c r="C1" s="16"/>
      <c r="D1" s="16"/>
      <c r="E1" s="16"/>
      <c r="F1" s="16"/>
      <c r="G1" s="16"/>
      <c r="H1" s="16" t="s">
        <v>93</v>
      </c>
      <c r="I1" s="70">
        <f>'1st Fortnight'!I1</f>
        <v>4.5</v>
      </c>
      <c r="J1" s="16">
        <f>'1st Fortnight'!J1</f>
        <v>1.0449999999999999</v>
      </c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5">
      <c r="A2" s="17" t="s">
        <v>80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f>'1st Fortnight'!K2</f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5">
      <c r="A3" s="16" t="s">
        <v>23</v>
      </c>
      <c r="B3" s="16"/>
      <c r="C3" s="60">
        <f>4.55/6</f>
        <v>0.7583333333333333</v>
      </c>
      <c r="D3" s="16">
        <f>4.55/6</f>
        <v>0.7583333333333333</v>
      </c>
      <c r="E3" s="16"/>
      <c r="F3" s="60">
        <f>8.275/12</f>
        <v>0.68958333333333333</v>
      </c>
      <c r="G3" s="16">
        <f>8.35/12</f>
        <v>0.6958333333333333</v>
      </c>
      <c r="H3" s="60">
        <f>14.9/18</f>
        <v>0.82777777777777783</v>
      </c>
      <c r="I3" s="16">
        <f>14.95/18</f>
        <v>0.83055555555555549</v>
      </c>
      <c r="J3" s="16" t="s">
        <v>34</v>
      </c>
      <c r="K3" s="22">
        <f>(100+K2)</f>
        <v>103</v>
      </c>
      <c r="L3" s="60">
        <f>20.65/24</f>
        <v>0.86041666666666661</v>
      </c>
      <c r="M3" s="16">
        <f>20.65/24</f>
        <v>0.86041666666666661</v>
      </c>
      <c r="N3" s="16"/>
      <c r="O3" s="60">
        <f>26.1/30</f>
        <v>0.87</v>
      </c>
      <c r="P3" s="16">
        <f>26.15/30</f>
        <v>0.87166666666666659</v>
      </c>
      <c r="Q3" s="2"/>
    </row>
    <row r="4" spans="1:23" x14ac:dyDescent="0.35">
      <c r="A4" s="46" t="s">
        <v>6</v>
      </c>
      <c r="B4" s="47" t="s">
        <v>8</v>
      </c>
      <c r="C4" s="47" t="s">
        <v>9</v>
      </c>
      <c r="D4" s="47" t="s">
        <v>5</v>
      </c>
      <c r="E4" s="47" t="s">
        <v>10</v>
      </c>
      <c r="F4" s="47" t="s">
        <v>11</v>
      </c>
      <c r="G4" s="47" t="s">
        <v>5</v>
      </c>
      <c r="H4" s="47" t="s">
        <v>17</v>
      </c>
      <c r="I4" s="47" t="s">
        <v>11</v>
      </c>
      <c r="J4" s="47" t="s">
        <v>5</v>
      </c>
      <c r="K4" s="47" t="s">
        <v>12</v>
      </c>
      <c r="L4" s="47" t="s">
        <v>11</v>
      </c>
      <c r="M4" s="47" t="s">
        <v>5</v>
      </c>
      <c r="N4" s="47" t="s">
        <v>13</v>
      </c>
      <c r="O4" s="47" t="s">
        <v>11</v>
      </c>
      <c r="P4" s="47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5">
      <c r="A5" s="46" t="s">
        <v>7</v>
      </c>
      <c r="B5" s="46" t="s">
        <v>19</v>
      </c>
      <c r="C5" s="46" t="s">
        <v>69</v>
      </c>
      <c r="D5" s="48" t="s">
        <v>20</v>
      </c>
      <c r="E5" s="48" t="s">
        <v>19</v>
      </c>
      <c r="F5" s="48" t="s">
        <v>69</v>
      </c>
      <c r="G5" s="48" t="s">
        <v>20</v>
      </c>
      <c r="H5" s="48" t="s">
        <v>19</v>
      </c>
      <c r="I5" s="48" t="s">
        <v>69</v>
      </c>
      <c r="J5" s="48" t="s">
        <v>20</v>
      </c>
      <c r="K5" s="48" t="s">
        <v>19</v>
      </c>
      <c r="L5" s="48" t="s">
        <v>69</v>
      </c>
      <c r="M5" s="48" t="s">
        <v>20</v>
      </c>
      <c r="N5" s="48" t="s">
        <v>19</v>
      </c>
      <c r="O5" s="48" t="s">
        <v>69</v>
      </c>
      <c r="P5" s="48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5">
      <c r="A6" s="46" t="s">
        <v>53</v>
      </c>
      <c r="B6" s="49">
        <f>VALUE(D6*100/$K$3)</f>
        <v>87.331698564593296</v>
      </c>
      <c r="C6" s="49">
        <f>D6-B6</f>
        <v>2.6199509569377994</v>
      </c>
      <c r="D6" s="50">
        <f>(R6+R6*$K$2/100)/$J$1*$D$3</f>
        <v>89.951649521531095</v>
      </c>
      <c r="E6" s="49">
        <f>VALUE(G6*100/$K$3)</f>
        <v>135.66352870813398</v>
      </c>
      <c r="F6" s="49">
        <f>VALUE(G6*$K$2/$K$3)</f>
        <v>4.0699058612440195</v>
      </c>
      <c r="G6" s="50">
        <f>(S6+S6*$K$2/100)/$J$1*$G$3</f>
        <v>139.73343456937801</v>
      </c>
      <c r="H6" s="51">
        <f>VALUE(J6*100/$K$3)</f>
        <v>215.54704944178627</v>
      </c>
      <c r="I6" s="51">
        <f>VALUE(J6*$K$2/$K$3)</f>
        <v>6.4664114832535882</v>
      </c>
      <c r="J6" s="50">
        <f>(T6+T6*$K$2/100)/$J$1*$I$3</f>
        <v>222.01346092503988</v>
      </c>
      <c r="K6" s="51">
        <f>VALUE(M6*100/$K$3)</f>
        <v>278.70213217703349</v>
      </c>
      <c r="L6" s="51">
        <f>VALUE(M6*$K$2/$K$3)</f>
        <v>8.3610639653110059</v>
      </c>
      <c r="M6" s="50">
        <f>(U6+U6*$K$2/100)/$J$1*$M$3</f>
        <v>287.06319614234451</v>
      </c>
      <c r="N6" s="52">
        <f>VALUE(P6*100/$K$3)</f>
        <v>339.32440191387559</v>
      </c>
      <c r="O6" s="52">
        <f>VALUE(P6*$K$2/$K$3)</f>
        <v>10.179732057416269</v>
      </c>
      <c r="P6" s="50">
        <f>(V6+V6*$K$2/100)/$J$1*$P$3</f>
        <v>349.50413397129188</v>
      </c>
      <c r="Q6" s="5"/>
      <c r="R6" s="3">
        <f>W6*$S$1</f>
        <v>120.345</v>
      </c>
      <c r="S6" s="3">
        <f>W6*$S$2</f>
        <v>203.739</v>
      </c>
      <c r="T6" s="3">
        <f>W6*$U$1</f>
        <v>271.2</v>
      </c>
      <c r="U6" s="3">
        <f>W6*$U$2</f>
        <v>338.49150000000003</v>
      </c>
      <c r="V6" s="3">
        <f>W6*$W$1</f>
        <v>406.8</v>
      </c>
      <c r="W6" s="27">
        <f>W31*0.75</f>
        <v>339</v>
      </c>
    </row>
    <row r="7" spans="1:23" ht="12" customHeight="1" x14ac:dyDescent="0.35">
      <c r="A7" s="46" t="s">
        <v>55</v>
      </c>
      <c r="B7" s="49">
        <f t="shared" ref="B7:B28" si="0">VALUE(D7*100/$K$3)</f>
        <v>87.331698564593296</v>
      </c>
      <c r="C7" s="49">
        <f t="shared" ref="C7:C28" si="1">D7-B7</f>
        <v>2.6199509569377994</v>
      </c>
      <c r="D7" s="50">
        <f t="shared" ref="D7:D28" si="2">(R7+R7*$K$2/100)/$J$1*$D$3</f>
        <v>89.951649521531095</v>
      </c>
      <c r="E7" s="49">
        <f t="shared" ref="E7:E28" si="3">VALUE(G7*100/$K$3)</f>
        <v>135.66352870813398</v>
      </c>
      <c r="F7" s="49">
        <f t="shared" ref="F7:F28" si="4">VALUE(G7*$K$2/$K$3)</f>
        <v>4.0699058612440195</v>
      </c>
      <c r="G7" s="50">
        <f t="shared" ref="G7:G28" si="5">(S7+S7*$K$2/100)/$J$1*$G$3</f>
        <v>139.73343456937801</v>
      </c>
      <c r="H7" s="51">
        <f t="shared" ref="H7:H28" si="6">VALUE(J7*100/$K$3)</f>
        <v>215.54704944178627</v>
      </c>
      <c r="I7" s="51">
        <f t="shared" ref="I7:I28" si="7">VALUE(J7*$K$2/$K$3)</f>
        <v>6.4664114832535882</v>
      </c>
      <c r="J7" s="50">
        <f t="shared" ref="J7:J28" si="8">(T7+T7*$K$2/100)/$J$1*$I$3</f>
        <v>222.01346092503988</v>
      </c>
      <c r="K7" s="51">
        <f t="shared" ref="K7:K28" si="9">VALUE(M7*100/$K$3)</f>
        <v>278.70213217703349</v>
      </c>
      <c r="L7" s="51">
        <f t="shared" ref="L7:L28" si="10">VALUE(M7*$K$2/$K$3)</f>
        <v>8.3610639653110059</v>
      </c>
      <c r="M7" s="50">
        <f t="shared" ref="M7:M28" si="11">(U7+U7*$K$2/100)/$J$1*$M$3</f>
        <v>287.06319614234451</v>
      </c>
      <c r="N7" s="52">
        <f t="shared" ref="N7:N28" si="12">VALUE(P7*100/$K$3)</f>
        <v>339.32440191387559</v>
      </c>
      <c r="O7" s="52">
        <f t="shared" ref="O7:O28" si="13">VALUE(P7*$K$2/$K$3)</f>
        <v>10.179732057416269</v>
      </c>
      <c r="P7" s="50">
        <f t="shared" ref="P7:P28" si="14">(V7+V7*$K$2/100)/$J$1*$P$3</f>
        <v>349.50413397129188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5">
      <c r="A8" s="46" t="s">
        <v>54</v>
      </c>
      <c r="B8" s="49">
        <f t="shared" si="0"/>
        <v>144.90879186602871</v>
      </c>
      <c r="C8" s="49">
        <f t="shared" si="1"/>
        <v>4.3472637559808618</v>
      </c>
      <c r="D8" s="50">
        <f t="shared" si="2"/>
        <v>149.25605562200957</v>
      </c>
      <c r="E8" s="49">
        <f t="shared" si="3"/>
        <v>225.10541267942588</v>
      </c>
      <c r="F8" s="49">
        <f t="shared" si="4"/>
        <v>6.7531623803827765</v>
      </c>
      <c r="G8" s="50">
        <f t="shared" si="5"/>
        <v>231.85857505980866</v>
      </c>
      <c r="H8" s="51">
        <f t="shared" si="6"/>
        <v>357.65550239234454</v>
      </c>
      <c r="I8" s="51">
        <f t="shared" si="7"/>
        <v>10.729665071770334</v>
      </c>
      <c r="J8" s="50">
        <f t="shared" si="8"/>
        <v>368.38516746411483</v>
      </c>
      <c r="K8" s="51">
        <f t="shared" si="9"/>
        <v>462.44822816985641</v>
      </c>
      <c r="L8" s="51">
        <f t="shared" si="10"/>
        <v>13.873446845095692</v>
      </c>
      <c r="M8" s="50">
        <f t="shared" si="11"/>
        <v>476.32167501495212</v>
      </c>
      <c r="N8" s="52">
        <f t="shared" si="12"/>
        <v>563.03827751196184</v>
      </c>
      <c r="O8" s="52">
        <f t="shared" si="13"/>
        <v>16.891148325358852</v>
      </c>
      <c r="P8" s="50">
        <f t="shared" si="14"/>
        <v>579.92942583732065</v>
      </c>
      <c r="Q8" s="5"/>
      <c r="R8" s="3">
        <f t="shared" si="15"/>
        <v>199.6875</v>
      </c>
      <c r="S8" s="3">
        <f t="shared" si="16"/>
        <v>338.0625</v>
      </c>
      <c r="T8" s="3">
        <f t="shared" si="17"/>
        <v>450</v>
      </c>
      <c r="U8" s="3">
        <f t="shared" si="18"/>
        <v>561.65625</v>
      </c>
      <c r="V8" s="3">
        <f t="shared" si="19"/>
        <v>675</v>
      </c>
      <c r="W8" s="27">
        <f t="shared" si="20"/>
        <v>562.5</v>
      </c>
    </row>
    <row r="9" spans="1:23" ht="12" customHeight="1" x14ac:dyDescent="0.35">
      <c r="A9" s="46" t="s">
        <v>56</v>
      </c>
      <c r="B9" s="49">
        <f t="shared" si="0"/>
        <v>144.90879186602871</v>
      </c>
      <c r="C9" s="49">
        <f t="shared" si="1"/>
        <v>4.3472637559808618</v>
      </c>
      <c r="D9" s="50">
        <f t="shared" si="2"/>
        <v>149.25605562200957</v>
      </c>
      <c r="E9" s="49">
        <f t="shared" si="3"/>
        <v>225.10541267942588</v>
      </c>
      <c r="F9" s="49">
        <f t="shared" si="4"/>
        <v>6.7531623803827765</v>
      </c>
      <c r="G9" s="50">
        <f t="shared" si="5"/>
        <v>231.85857505980866</v>
      </c>
      <c r="H9" s="51">
        <f t="shared" si="6"/>
        <v>357.65550239234454</v>
      </c>
      <c r="I9" s="51">
        <f t="shared" si="7"/>
        <v>10.729665071770334</v>
      </c>
      <c r="J9" s="50">
        <f t="shared" si="8"/>
        <v>368.38516746411483</v>
      </c>
      <c r="K9" s="51">
        <f t="shared" si="9"/>
        <v>462.44822816985641</v>
      </c>
      <c r="L9" s="51">
        <f t="shared" si="10"/>
        <v>13.873446845095692</v>
      </c>
      <c r="M9" s="50">
        <f t="shared" si="11"/>
        <v>476.32167501495212</v>
      </c>
      <c r="N9" s="52">
        <f t="shared" si="12"/>
        <v>563.03827751196184</v>
      </c>
      <c r="O9" s="52">
        <f t="shared" si="13"/>
        <v>16.891148325358852</v>
      </c>
      <c r="P9" s="50">
        <f t="shared" si="14"/>
        <v>579.92942583732065</v>
      </c>
      <c r="Q9" s="5"/>
      <c r="R9" s="3">
        <f t="shared" si="15"/>
        <v>199.6875</v>
      </c>
      <c r="S9" s="3">
        <f t="shared" si="16"/>
        <v>338.0625</v>
      </c>
      <c r="T9" s="3">
        <f t="shared" si="17"/>
        <v>450</v>
      </c>
      <c r="U9" s="3">
        <f t="shared" si="18"/>
        <v>561.65625</v>
      </c>
      <c r="V9" s="3">
        <f t="shared" si="19"/>
        <v>675</v>
      </c>
      <c r="W9" s="27">
        <f t="shared" si="20"/>
        <v>562.5</v>
      </c>
    </row>
    <row r="10" spans="1:23" x14ac:dyDescent="0.35">
      <c r="A10" s="46" t="s">
        <v>57</v>
      </c>
      <c r="B10" s="49">
        <f t="shared" si="0"/>
        <v>144.90879186602871</v>
      </c>
      <c r="C10" s="49">
        <f t="shared" si="1"/>
        <v>4.3472637559808618</v>
      </c>
      <c r="D10" s="50">
        <f t="shared" si="2"/>
        <v>149.25605562200957</v>
      </c>
      <c r="E10" s="49">
        <f t="shared" si="3"/>
        <v>225.10541267942588</v>
      </c>
      <c r="F10" s="49">
        <f t="shared" si="4"/>
        <v>6.7531623803827765</v>
      </c>
      <c r="G10" s="50">
        <f t="shared" si="5"/>
        <v>231.85857505980866</v>
      </c>
      <c r="H10" s="51">
        <f t="shared" si="6"/>
        <v>357.65550239234454</v>
      </c>
      <c r="I10" s="51">
        <f t="shared" si="7"/>
        <v>10.729665071770334</v>
      </c>
      <c r="J10" s="50">
        <f t="shared" si="8"/>
        <v>368.38516746411483</v>
      </c>
      <c r="K10" s="51">
        <f t="shared" si="9"/>
        <v>462.44822816985641</v>
      </c>
      <c r="L10" s="51">
        <f t="shared" si="10"/>
        <v>13.873446845095692</v>
      </c>
      <c r="M10" s="50">
        <f t="shared" si="11"/>
        <v>476.32167501495212</v>
      </c>
      <c r="N10" s="52">
        <f t="shared" si="12"/>
        <v>563.03827751196184</v>
      </c>
      <c r="O10" s="52">
        <f t="shared" si="13"/>
        <v>16.891148325358852</v>
      </c>
      <c r="P10" s="50">
        <f t="shared" si="14"/>
        <v>579.92942583732065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5">
      <c r="A11" s="46" t="s">
        <v>58</v>
      </c>
      <c r="B11" s="49">
        <f t="shared" si="0"/>
        <v>144.90879186602871</v>
      </c>
      <c r="C11" s="49">
        <f t="shared" si="1"/>
        <v>4.3472637559808618</v>
      </c>
      <c r="D11" s="50">
        <f t="shared" si="2"/>
        <v>149.25605562200957</v>
      </c>
      <c r="E11" s="49">
        <f t="shared" si="3"/>
        <v>225.10541267942588</v>
      </c>
      <c r="F11" s="49">
        <f t="shared" si="4"/>
        <v>6.7531623803827765</v>
      </c>
      <c r="G11" s="50">
        <f t="shared" si="5"/>
        <v>231.85857505980866</v>
      </c>
      <c r="H11" s="51">
        <f t="shared" si="6"/>
        <v>357.65550239234454</v>
      </c>
      <c r="I11" s="51">
        <f t="shared" si="7"/>
        <v>10.729665071770334</v>
      </c>
      <c r="J11" s="50">
        <f t="shared" si="8"/>
        <v>368.38516746411483</v>
      </c>
      <c r="K11" s="51">
        <f t="shared" si="9"/>
        <v>462.44822816985641</v>
      </c>
      <c r="L11" s="51">
        <f t="shared" si="10"/>
        <v>13.873446845095692</v>
      </c>
      <c r="M11" s="50">
        <f t="shared" si="11"/>
        <v>476.32167501495212</v>
      </c>
      <c r="N11" s="52">
        <f t="shared" si="12"/>
        <v>563.03827751196184</v>
      </c>
      <c r="O11" s="52">
        <f t="shared" si="13"/>
        <v>16.891148325358852</v>
      </c>
      <c r="P11" s="50">
        <f t="shared" si="14"/>
        <v>579.92942583732065</v>
      </c>
      <c r="Q11" s="5"/>
      <c r="R11" s="3">
        <f t="shared" si="15"/>
        <v>199.6875</v>
      </c>
      <c r="S11" s="3">
        <f t="shared" si="16"/>
        <v>338.0625</v>
      </c>
      <c r="T11" s="3">
        <f t="shared" si="17"/>
        <v>450</v>
      </c>
      <c r="U11" s="3">
        <f t="shared" si="18"/>
        <v>561.65625</v>
      </c>
      <c r="V11" s="3">
        <f t="shared" si="19"/>
        <v>675</v>
      </c>
      <c r="W11" s="27">
        <f t="shared" si="20"/>
        <v>562.5</v>
      </c>
    </row>
    <row r="12" spans="1:23" x14ac:dyDescent="0.35">
      <c r="A12" s="46" t="s">
        <v>60</v>
      </c>
      <c r="B12" s="49">
        <f t="shared" si="0"/>
        <v>144.90879186602871</v>
      </c>
      <c r="C12" s="49">
        <f t="shared" si="1"/>
        <v>4.3472637559808618</v>
      </c>
      <c r="D12" s="50">
        <f t="shared" si="2"/>
        <v>149.25605562200957</v>
      </c>
      <c r="E12" s="49">
        <f t="shared" si="3"/>
        <v>225.10541267942588</v>
      </c>
      <c r="F12" s="49">
        <f t="shared" si="4"/>
        <v>6.7531623803827765</v>
      </c>
      <c r="G12" s="50">
        <f t="shared" si="5"/>
        <v>231.85857505980866</v>
      </c>
      <c r="H12" s="51">
        <f t="shared" si="6"/>
        <v>357.65550239234454</v>
      </c>
      <c r="I12" s="51">
        <f t="shared" si="7"/>
        <v>10.729665071770334</v>
      </c>
      <c r="J12" s="50">
        <f t="shared" si="8"/>
        <v>368.38516746411483</v>
      </c>
      <c r="K12" s="51">
        <f t="shared" si="9"/>
        <v>462.44822816985641</v>
      </c>
      <c r="L12" s="51">
        <f t="shared" si="10"/>
        <v>13.873446845095692</v>
      </c>
      <c r="M12" s="50">
        <f t="shared" si="11"/>
        <v>476.32167501495212</v>
      </c>
      <c r="N12" s="52">
        <f t="shared" si="12"/>
        <v>563.03827751196184</v>
      </c>
      <c r="O12" s="52">
        <f t="shared" si="13"/>
        <v>16.891148325358852</v>
      </c>
      <c r="P12" s="50">
        <f t="shared" si="14"/>
        <v>579.92942583732065</v>
      </c>
      <c r="Q12" s="5"/>
      <c r="R12" s="3">
        <f t="shared" si="15"/>
        <v>199.6875</v>
      </c>
      <c r="S12" s="3">
        <f t="shared" si="16"/>
        <v>338.0625</v>
      </c>
      <c r="T12" s="3">
        <f t="shared" si="17"/>
        <v>450</v>
      </c>
      <c r="U12" s="3">
        <f t="shared" si="18"/>
        <v>561.65625</v>
      </c>
      <c r="V12" s="3">
        <f t="shared" si="19"/>
        <v>675</v>
      </c>
      <c r="W12" s="27">
        <f t="shared" si="20"/>
        <v>562.5</v>
      </c>
    </row>
    <row r="13" spans="1:23" ht="12" customHeight="1" x14ac:dyDescent="0.35">
      <c r="A13" s="46" t="s">
        <v>59</v>
      </c>
      <c r="B13" s="49">
        <f t="shared" si="0"/>
        <v>144.90879186602871</v>
      </c>
      <c r="C13" s="49">
        <f t="shared" si="1"/>
        <v>4.3472637559808618</v>
      </c>
      <c r="D13" s="50">
        <f t="shared" si="2"/>
        <v>149.25605562200957</v>
      </c>
      <c r="E13" s="49">
        <f t="shared" si="3"/>
        <v>225.10541267942588</v>
      </c>
      <c r="F13" s="49">
        <f t="shared" si="4"/>
        <v>6.7531623803827765</v>
      </c>
      <c r="G13" s="50">
        <f t="shared" si="5"/>
        <v>231.85857505980866</v>
      </c>
      <c r="H13" s="51">
        <f t="shared" si="6"/>
        <v>357.65550239234454</v>
      </c>
      <c r="I13" s="51">
        <f t="shared" si="7"/>
        <v>10.729665071770334</v>
      </c>
      <c r="J13" s="50">
        <f t="shared" si="8"/>
        <v>368.38516746411483</v>
      </c>
      <c r="K13" s="51">
        <f t="shared" si="9"/>
        <v>462.44822816985641</v>
      </c>
      <c r="L13" s="51">
        <f t="shared" si="10"/>
        <v>13.873446845095692</v>
      </c>
      <c r="M13" s="50">
        <f t="shared" si="11"/>
        <v>476.32167501495212</v>
      </c>
      <c r="N13" s="52">
        <f t="shared" si="12"/>
        <v>563.03827751196184</v>
      </c>
      <c r="O13" s="52">
        <f t="shared" si="13"/>
        <v>16.891148325358852</v>
      </c>
      <c r="P13" s="50">
        <f t="shared" si="14"/>
        <v>579.92942583732065</v>
      </c>
      <c r="Q13" s="5"/>
      <c r="R13" s="3">
        <f t="shared" si="15"/>
        <v>199.6875</v>
      </c>
      <c r="S13" s="3">
        <f t="shared" si="16"/>
        <v>338.0625</v>
      </c>
      <c r="T13" s="3">
        <f t="shared" si="17"/>
        <v>450</v>
      </c>
      <c r="U13" s="3">
        <f t="shared" si="18"/>
        <v>561.65625</v>
      </c>
      <c r="V13" s="3">
        <f t="shared" si="19"/>
        <v>675</v>
      </c>
      <c r="W13" s="27">
        <f t="shared" si="20"/>
        <v>562.5</v>
      </c>
    </row>
    <row r="14" spans="1:23" x14ac:dyDescent="0.35">
      <c r="A14" s="46" t="s">
        <v>61</v>
      </c>
      <c r="B14" s="49">
        <f t="shared" si="0"/>
        <v>144.90879186602871</v>
      </c>
      <c r="C14" s="49">
        <f t="shared" si="1"/>
        <v>4.3472637559808618</v>
      </c>
      <c r="D14" s="50">
        <f t="shared" si="2"/>
        <v>149.25605562200957</v>
      </c>
      <c r="E14" s="49">
        <f t="shared" si="3"/>
        <v>225.10541267942588</v>
      </c>
      <c r="F14" s="49">
        <f t="shared" si="4"/>
        <v>6.7531623803827765</v>
      </c>
      <c r="G14" s="50">
        <f t="shared" si="5"/>
        <v>231.85857505980866</v>
      </c>
      <c r="H14" s="51">
        <f t="shared" si="6"/>
        <v>357.65550239234454</v>
      </c>
      <c r="I14" s="51">
        <f t="shared" si="7"/>
        <v>10.729665071770334</v>
      </c>
      <c r="J14" s="50">
        <f t="shared" si="8"/>
        <v>368.38516746411483</v>
      </c>
      <c r="K14" s="51">
        <f t="shared" si="9"/>
        <v>462.44822816985641</v>
      </c>
      <c r="L14" s="51">
        <f t="shared" si="10"/>
        <v>13.873446845095692</v>
      </c>
      <c r="M14" s="50">
        <f t="shared" si="11"/>
        <v>476.32167501495212</v>
      </c>
      <c r="N14" s="52">
        <f t="shared" si="12"/>
        <v>563.03827751196184</v>
      </c>
      <c r="O14" s="52">
        <f t="shared" si="13"/>
        <v>16.891148325358852</v>
      </c>
      <c r="P14" s="50">
        <f t="shared" si="14"/>
        <v>579.92942583732065</v>
      </c>
      <c r="Q14" s="5"/>
      <c r="R14" s="3">
        <f t="shared" si="15"/>
        <v>199.6875</v>
      </c>
      <c r="S14" s="3">
        <f t="shared" si="16"/>
        <v>338.0625</v>
      </c>
      <c r="T14" s="3">
        <f t="shared" si="17"/>
        <v>450</v>
      </c>
      <c r="U14" s="3">
        <f t="shared" si="18"/>
        <v>561.65625</v>
      </c>
      <c r="V14" s="3">
        <f t="shared" si="19"/>
        <v>675</v>
      </c>
      <c r="W14" s="27">
        <f t="shared" si="20"/>
        <v>562.5</v>
      </c>
    </row>
    <row r="15" spans="1:23" ht="11.25" customHeight="1" x14ac:dyDescent="0.35">
      <c r="A15" s="46" t="s">
        <v>62</v>
      </c>
      <c r="B15" s="49">
        <f t="shared" si="0"/>
        <v>106.26644736842105</v>
      </c>
      <c r="C15" s="49">
        <f t="shared" si="1"/>
        <v>3.1879934210526244</v>
      </c>
      <c r="D15" s="50">
        <f t="shared" si="2"/>
        <v>109.45444078947368</v>
      </c>
      <c r="E15" s="49">
        <f t="shared" si="3"/>
        <v>165.07730263157896</v>
      </c>
      <c r="F15" s="49">
        <f t="shared" si="4"/>
        <v>4.9523190789473688</v>
      </c>
      <c r="G15" s="50">
        <f t="shared" si="5"/>
        <v>170.02962171052633</v>
      </c>
      <c r="H15" s="51">
        <f t="shared" si="6"/>
        <v>262.28070175438592</v>
      </c>
      <c r="I15" s="51">
        <f t="shared" si="7"/>
        <v>7.8684210526315788</v>
      </c>
      <c r="J15" s="50">
        <f t="shared" si="8"/>
        <v>270.14912280701753</v>
      </c>
      <c r="K15" s="51">
        <f t="shared" si="9"/>
        <v>339.12870065789474</v>
      </c>
      <c r="L15" s="51">
        <f t="shared" si="10"/>
        <v>10.173861019736842</v>
      </c>
      <c r="M15" s="50">
        <f t="shared" si="11"/>
        <v>349.30256167763162</v>
      </c>
      <c r="N15" s="52">
        <f t="shared" si="12"/>
        <v>412.89473684210526</v>
      </c>
      <c r="O15" s="52">
        <f t="shared" si="13"/>
        <v>12.386842105263158</v>
      </c>
      <c r="P15" s="50">
        <f t="shared" si="14"/>
        <v>425.28157894736842</v>
      </c>
      <c r="Q15" s="5"/>
      <c r="R15" s="3">
        <f t="shared" si="15"/>
        <v>146.4375</v>
      </c>
      <c r="S15" s="3">
        <f t="shared" si="16"/>
        <v>247.91249999999999</v>
      </c>
      <c r="T15" s="3">
        <f t="shared" si="17"/>
        <v>330</v>
      </c>
      <c r="U15" s="3">
        <f t="shared" si="18"/>
        <v>411.88125000000002</v>
      </c>
      <c r="V15" s="3">
        <f t="shared" si="19"/>
        <v>495</v>
      </c>
      <c r="W15" s="27">
        <f t="shared" si="20"/>
        <v>412.5</v>
      </c>
    </row>
    <row r="16" spans="1:23" x14ac:dyDescent="0.35">
      <c r="A16" s="46" t="s">
        <v>63</v>
      </c>
      <c r="B16" s="49">
        <f t="shared" si="0"/>
        <v>106.26644736842105</v>
      </c>
      <c r="C16" s="49">
        <f t="shared" si="1"/>
        <v>3.1879934210526244</v>
      </c>
      <c r="D16" s="50">
        <f t="shared" si="2"/>
        <v>109.45444078947368</v>
      </c>
      <c r="E16" s="49">
        <f t="shared" si="3"/>
        <v>165.07730263157896</v>
      </c>
      <c r="F16" s="49">
        <f t="shared" si="4"/>
        <v>4.9523190789473688</v>
      </c>
      <c r="G16" s="50">
        <f t="shared" si="5"/>
        <v>170.02962171052633</v>
      </c>
      <c r="H16" s="51">
        <f t="shared" si="6"/>
        <v>262.28070175438592</v>
      </c>
      <c r="I16" s="51">
        <f t="shared" si="7"/>
        <v>7.8684210526315788</v>
      </c>
      <c r="J16" s="50">
        <f t="shared" si="8"/>
        <v>270.14912280701753</v>
      </c>
      <c r="K16" s="51">
        <f t="shared" si="9"/>
        <v>339.12870065789474</v>
      </c>
      <c r="L16" s="51">
        <f t="shared" si="10"/>
        <v>10.173861019736842</v>
      </c>
      <c r="M16" s="50">
        <f t="shared" si="11"/>
        <v>349.30256167763162</v>
      </c>
      <c r="N16" s="52">
        <f t="shared" si="12"/>
        <v>412.89473684210526</v>
      </c>
      <c r="O16" s="52">
        <f t="shared" si="13"/>
        <v>12.386842105263158</v>
      </c>
      <c r="P16" s="50">
        <f t="shared" si="14"/>
        <v>425.28157894736842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5">
      <c r="A17" s="46" t="s">
        <v>64</v>
      </c>
      <c r="B17" s="49">
        <f t="shared" si="0"/>
        <v>106.26644736842105</v>
      </c>
      <c r="C17" s="49">
        <f t="shared" si="1"/>
        <v>3.1879934210526244</v>
      </c>
      <c r="D17" s="50">
        <f t="shared" si="2"/>
        <v>109.45444078947368</v>
      </c>
      <c r="E17" s="49">
        <f t="shared" si="3"/>
        <v>165.07730263157896</v>
      </c>
      <c r="F17" s="49">
        <f t="shared" si="4"/>
        <v>4.9523190789473688</v>
      </c>
      <c r="G17" s="50">
        <f t="shared" si="5"/>
        <v>170.02962171052633</v>
      </c>
      <c r="H17" s="51">
        <f t="shared" si="6"/>
        <v>262.28070175438592</v>
      </c>
      <c r="I17" s="51">
        <f t="shared" si="7"/>
        <v>7.8684210526315788</v>
      </c>
      <c r="J17" s="50">
        <f t="shared" si="8"/>
        <v>270.14912280701753</v>
      </c>
      <c r="K17" s="51">
        <f t="shared" si="9"/>
        <v>339.12870065789474</v>
      </c>
      <c r="L17" s="51">
        <f t="shared" si="10"/>
        <v>10.173861019736842</v>
      </c>
      <c r="M17" s="50">
        <f t="shared" si="11"/>
        <v>349.30256167763162</v>
      </c>
      <c r="N17" s="52">
        <f t="shared" si="12"/>
        <v>412.89473684210526</v>
      </c>
      <c r="O17" s="52">
        <f t="shared" si="13"/>
        <v>12.386842105263158</v>
      </c>
      <c r="P17" s="50">
        <f t="shared" si="14"/>
        <v>425.28157894736842</v>
      </c>
      <c r="Q17" s="5"/>
      <c r="R17" s="3">
        <f t="shared" si="15"/>
        <v>146.4375</v>
      </c>
      <c r="S17" s="3">
        <f t="shared" si="16"/>
        <v>247.91249999999999</v>
      </c>
      <c r="T17" s="3">
        <f t="shared" si="17"/>
        <v>330</v>
      </c>
      <c r="U17" s="3">
        <f t="shared" si="18"/>
        <v>411.88125000000002</v>
      </c>
      <c r="V17" s="3">
        <f t="shared" si="19"/>
        <v>495</v>
      </c>
      <c r="W17" s="27">
        <f t="shared" si="20"/>
        <v>412.5</v>
      </c>
    </row>
    <row r="18" spans="1:23" x14ac:dyDescent="0.35">
      <c r="A18" s="46" t="s">
        <v>65</v>
      </c>
      <c r="B18" s="49">
        <f t="shared" si="0"/>
        <v>106.26644736842105</v>
      </c>
      <c r="C18" s="49">
        <f t="shared" si="1"/>
        <v>3.1879934210526244</v>
      </c>
      <c r="D18" s="50">
        <f t="shared" si="2"/>
        <v>109.45444078947368</v>
      </c>
      <c r="E18" s="49">
        <f t="shared" si="3"/>
        <v>165.07730263157896</v>
      </c>
      <c r="F18" s="49">
        <f t="shared" si="4"/>
        <v>4.9523190789473688</v>
      </c>
      <c r="G18" s="50">
        <f t="shared" si="5"/>
        <v>170.02962171052633</v>
      </c>
      <c r="H18" s="51">
        <f t="shared" si="6"/>
        <v>262.28070175438592</v>
      </c>
      <c r="I18" s="51">
        <f t="shared" si="7"/>
        <v>7.8684210526315788</v>
      </c>
      <c r="J18" s="50">
        <f t="shared" si="8"/>
        <v>270.14912280701753</v>
      </c>
      <c r="K18" s="51">
        <f t="shared" si="9"/>
        <v>339.12870065789474</v>
      </c>
      <c r="L18" s="51">
        <f t="shared" si="10"/>
        <v>10.173861019736842</v>
      </c>
      <c r="M18" s="50">
        <f t="shared" si="11"/>
        <v>349.30256167763162</v>
      </c>
      <c r="N18" s="52">
        <f t="shared" si="12"/>
        <v>412.89473684210526</v>
      </c>
      <c r="O18" s="52">
        <f t="shared" si="13"/>
        <v>12.386842105263158</v>
      </c>
      <c r="P18" s="50">
        <f t="shared" si="14"/>
        <v>425.28157894736842</v>
      </c>
      <c r="Q18" s="5"/>
      <c r="R18" s="3">
        <f t="shared" si="15"/>
        <v>146.4375</v>
      </c>
      <c r="S18" s="3">
        <f t="shared" si="16"/>
        <v>247.91249999999999</v>
      </c>
      <c r="T18" s="3">
        <f t="shared" si="17"/>
        <v>330</v>
      </c>
      <c r="U18" s="3">
        <f t="shared" si="18"/>
        <v>411.88125000000002</v>
      </c>
      <c r="V18" s="3">
        <f t="shared" si="19"/>
        <v>495</v>
      </c>
      <c r="W18" s="27">
        <f t="shared" si="20"/>
        <v>412.5</v>
      </c>
    </row>
    <row r="19" spans="1:23" x14ac:dyDescent="0.35">
      <c r="A19" s="46" t="s">
        <v>28</v>
      </c>
      <c r="B19" s="49">
        <f t="shared" si="0"/>
        <v>77.284688995215305</v>
      </c>
      <c r="C19" s="49">
        <f t="shared" si="1"/>
        <v>2.3185406698564606</v>
      </c>
      <c r="D19" s="50">
        <f t="shared" si="2"/>
        <v>79.603229665071765</v>
      </c>
      <c r="E19" s="49">
        <f t="shared" si="3"/>
        <v>120.05622009569376</v>
      </c>
      <c r="F19" s="49">
        <f t="shared" si="4"/>
        <v>3.6016866028708128</v>
      </c>
      <c r="G19" s="50">
        <f t="shared" si="5"/>
        <v>123.65790669856457</v>
      </c>
      <c r="H19" s="51">
        <f t="shared" si="6"/>
        <v>190.74960127591706</v>
      </c>
      <c r="I19" s="51">
        <f t="shared" si="7"/>
        <v>5.7224880382775112</v>
      </c>
      <c r="J19" s="50">
        <f t="shared" si="8"/>
        <v>196.47208931419456</v>
      </c>
      <c r="K19" s="51">
        <f t="shared" si="9"/>
        <v>246.63905502392345</v>
      </c>
      <c r="L19" s="51">
        <f t="shared" si="10"/>
        <v>7.3991716507177037</v>
      </c>
      <c r="M19" s="50">
        <f t="shared" si="11"/>
        <v>254.03822667464115</v>
      </c>
      <c r="N19" s="52">
        <f t="shared" si="12"/>
        <v>300.28708133971293</v>
      </c>
      <c r="O19" s="52">
        <f t="shared" si="13"/>
        <v>9.0086124401913885</v>
      </c>
      <c r="P19" s="50">
        <f t="shared" si="14"/>
        <v>309.2956937799043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5">
      <c r="A20" s="46" t="s">
        <v>29</v>
      </c>
      <c r="B20" s="49">
        <f t="shared" si="0"/>
        <v>57.963516746411486</v>
      </c>
      <c r="C20" s="49">
        <f t="shared" si="1"/>
        <v>1.7389055023923419</v>
      </c>
      <c r="D20" s="50">
        <f t="shared" si="2"/>
        <v>59.702422248803828</v>
      </c>
      <c r="E20" s="49">
        <f t="shared" si="3"/>
        <v>90.042165071770341</v>
      </c>
      <c r="F20" s="49">
        <f t="shared" si="4"/>
        <v>2.7012649521531102</v>
      </c>
      <c r="G20" s="50">
        <f t="shared" si="5"/>
        <v>92.743430023923452</v>
      </c>
      <c r="H20" s="51">
        <f t="shared" si="6"/>
        <v>143.06220095693783</v>
      </c>
      <c r="I20" s="51">
        <f t="shared" si="7"/>
        <v>4.2918660287081343</v>
      </c>
      <c r="J20" s="50">
        <f t="shared" si="8"/>
        <v>147.35406698564594</v>
      </c>
      <c r="K20" s="51">
        <f t="shared" si="9"/>
        <v>184.97929126794259</v>
      </c>
      <c r="L20" s="51">
        <f t="shared" si="10"/>
        <v>5.5493787380382775</v>
      </c>
      <c r="M20" s="50">
        <f t="shared" si="11"/>
        <v>190.52867000598087</v>
      </c>
      <c r="N20" s="52">
        <f t="shared" si="12"/>
        <v>225.21531100478472</v>
      </c>
      <c r="O20" s="52">
        <f t="shared" si="13"/>
        <v>6.7564593301435423</v>
      </c>
      <c r="P20" s="50">
        <f t="shared" si="14"/>
        <v>231.97177033492827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5">
      <c r="A21" s="46" t="s">
        <v>30</v>
      </c>
      <c r="B21" s="49">
        <f t="shared" si="0"/>
        <v>43.472637559808611</v>
      </c>
      <c r="C21" s="49">
        <f t="shared" si="1"/>
        <v>1.30417912679426</v>
      </c>
      <c r="D21" s="50">
        <f t="shared" si="2"/>
        <v>44.776816686602871</v>
      </c>
      <c r="E21" s="49">
        <f t="shared" si="3"/>
        <v>67.531623803827756</v>
      </c>
      <c r="F21" s="49">
        <f t="shared" si="4"/>
        <v>2.0259487141148327</v>
      </c>
      <c r="G21" s="50">
        <f t="shared" si="5"/>
        <v>69.557572517942589</v>
      </c>
      <c r="H21" s="51">
        <f t="shared" si="6"/>
        <v>107.29665071770337</v>
      </c>
      <c r="I21" s="51">
        <f t="shared" si="7"/>
        <v>3.2188995215311009</v>
      </c>
      <c r="J21" s="50">
        <f t="shared" si="8"/>
        <v>110.51555023923447</v>
      </c>
      <c r="K21" s="51">
        <f t="shared" si="9"/>
        <v>138.73446845095694</v>
      </c>
      <c r="L21" s="51">
        <f t="shared" si="10"/>
        <v>4.1620340535287088</v>
      </c>
      <c r="M21" s="50">
        <f t="shared" si="11"/>
        <v>142.89650250448565</v>
      </c>
      <c r="N21" s="52">
        <f t="shared" si="12"/>
        <v>168.91148325358853</v>
      </c>
      <c r="O21" s="52">
        <f t="shared" si="13"/>
        <v>5.0673444976076558</v>
      </c>
      <c r="P21" s="50">
        <f t="shared" si="14"/>
        <v>173.97882775119618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5">
      <c r="A22" s="46" t="s">
        <v>66</v>
      </c>
      <c r="B22" s="49">
        <f t="shared" si="0"/>
        <v>144.90879186602871</v>
      </c>
      <c r="C22" s="49">
        <f t="shared" si="1"/>
        <v>4.3472637559808618</v>
      </c>
      <c r="D22" s="50">
        <f t="shared" si="2"/>
        <v>149.25605562200957</v>
      </c>
      <c r="E22" s="49">
        <f t="shared" si="3"/>
        <v>225.10541267942588</v>
      </c>
      <c r="F22" s="49">
        <f t="shared" si="4"/>
        <v>6.7531623803827765</v>
      </c>
      <c r="G22" s="50">
        <f t="shared" si="5"/>
        <v>231.85857505980866</v>
      </c>
      <c r="H22" s="51">
        <f t="shared" si="6"/>
        <v>357.65550239234454</v>
      </c>
      <c r="I22" s="51">
        <f t="shared" si="7"/>
        <v>10.729665071770334</v>
      </c>
      <c r="J22" s="50">
        <f t="shared" si="8"/>
        <v>368.38516746411483</v>
      </c>
      <c r="K22" s="51">
        <f t="shared" si="9"/>
        <v>462.44822816985641</v>
      </c>
      <c r="L22" s="51">
        <f t="shared" si="10"/>
        <v>13.873446845095692</v>
      </c>
      <c r="M22" s="50">
        <f t="shared" si="11"/>
        <v>476.32167501495212</v>
      </c>
      <c r="N22" s="52">
        <f t="shared" si="12"/>
        <v>563.03827751196184</v>
      </c>
      <c r="O22" s="52">
        <f t="shared" si="13"/>
        <v>16.891148325358852</v>
      </c>
      <c r="P22" s="50">
        <f t="shared" si="14"/>
        <v>579.92942583732065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5">
      <c r="A23" s="46" t="s">
        <v>31</v>
      </c>
      <c r="B23" s="49">
        <f t="shared" si="0"/>
        <v>154.56937799043061</v>
      </c>
      <c r="C23" s="49">
        <f t="shared" si="1"/>
        <v>4.6370813397129211</v>
      </c>
      <c r="D23" s="50">
        <f t="shared" si="2"/>
        <v>159.20645933014353</v>
      </c>
      <c r="E23" s="49">
        <f t="shared" si="3"/>
        <v>240.11244019138752</v>
      </c>
      <c r="F23" s="49">
        <f t="shared" si="4"/>
        <v>7.2033732057416255</v>
      </c>
      <c r="G23" s="50">
        <f t="shared" si="5"/>
        <v>247.31581339712915</v>
      </c>
      <c r="H23" s="51">
        <f t="shared" si="6"/>
        <v>381.49920255183412</v>
      </c>
      <c r="I23" s="51">
        <f t="shared" si="7"/>
        <v>11.444976076555022</v>
      </c>
      <c r="J23" s="50">
        <f t="shared" si="8"/>
        <v>392.94417862838912</v>
      </c>
      <c r="K23" s="51">
        <f t="shared" si="9"/>
        <v>493.27811004784689</v>
      </c>
      <c r="L23" s="51">
        <f t="shared" si="10"/>
        <v>14.798343301435407</v>
      </c>
      <c r="M23" s="50">
        <f t="shared" si="11"/>
        <v>508.0764533492823</v>
      </c>
      <c r="N23" s="52">
        <f t="shared" si="12"/>
        <v>600.57416267942585</v>
      </c>
      <c r="O23" s="52">
        <f t="shared" si="13"/>
        <v>18.017224880382777</v>
      </c>
      <c r="P23" s="50">
        <f t="shared" si="14"/>
        <v>618.5913875598086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5">
      <c r="A24" s="46" t="s">
        <v>68</v>
      </c>
      <c r="B24" s="49">
        <f t="shared" si="0"/>
        <v>79.216806220095691</v>
      </c>
      <c r="C24" s="49">
        <f t="shared" si="1"/>
        <v>2.3765041866028724</v>
      </c>
      <c r="D24" s="50">
        <f t="shared" si="2"/>
        <v>81.593310406698563</v>
      </c>
      <c r="E24" s="49">
        <f t="shared" si="3"/>
        <v>123.05762559808615</v>
      </c>
      <c r="F24" s="49">
        <f t="shared" si="4"/>
        <v>3.6917287679425841</v>
      </c>
      <c r="G24" s="50">
        <f t="shared" si="5"/>
        <v>126.74935436602873</v>
      </c>
      <c r="H24" s="51">
        <f t="shared" si="6"/>
        <v>195.51834130781501</v>
      </c>
      <c r="I24" s="51">
        <f t="shared" si="7"/>
        <v>5.8655502392344498</v>
      </c>
      <c r="J24" s="50">
        <f t="shared" si="8"/>
        <v>201.38389154704944</v>
      </c>
      <c r="K24" s="51">
        <f t="shared" si="9"/>
        <v>252.80503139952154</v>
      </c>
      <c r="L24" s="51">
        <f t="shared" si="10"/>
        <v>7.5841509419856461</v>
      </c>
      <c r="M24" s="50">
        <f t="shared" si="11"/>
        <v>260.38918234150719</v>
      </c>
      <c r="N24" s="52">
        <f t="shared" si="12"/>
        <v>307.79425837320571</v>
      </c>
      <c r="O24" s="52">
        <f t="shared" si="13"/>
        <v>9.2338277511961699</v>
      </c>
      <c r="P24" s="50">
        <f t="shared" si="14"/>
        <v>317.02808612440185</v>
      </c>
      <c r="Q24" s="5"/>
      <c r="R24" s="3">
        <f t="shared" si="15"/>
        <v>109.16249999999999</v>
      </c>
      <c r="S24" s="3">
        <f t="shared" si="16"/>
        <v>184.8075</v>
      </c>
      <c r="T24" s="3">
        <f t="shared" si="17"/>
        <v>246</v>
      </c>
      <c r="U24" s="3">
        <f t="shared" si="18"/>
        <v>307.03874999999999</v>
      </c>
      <c r="V24" s="3">
        <f t="shared" si="19"/>
        <v>369</v>
      </c>
      <c r="W24" s="27">
        <f t="shared" si="20"/>
        <v>307.5</v>
      </c>
    </row>
    <row r="25" spans="1:23" x14ac:dyDescent="0.35">
      <c r="A25" s="46" t="s">
        <v>67</v>
      </c>
      <c r="B25" s="49">
        <f t="shared" si="0"/>
        <v>79.216806220095691</v>
      </c>
      <c r="C25" s="49">
        <f t="shared" si="1"/>
        <v>2.3765041866028724</v>
      </c>
      <c r="D25" s="50">
        <f t="shared" si="2"/>
        <v>81.593310406698563</v>
      </c>
      <c r="E25" s="49">
        <f t="shared" si="3"/>
        <v>123.05762559808615</v>
      </c>
      <c r="F25" s="49">
        <f t="shared" si="4"/>
        <v>3.6917287679425841</v>
      </c>
      <c r="G25" s="50">
        <f t="shared" si="5"/>
        <v>126.74935436602873</v>
      </c>
      <c r="H25" s="51">
        <f t="shared" si="6"/>
        <v>195.51834130781501</v>
      </c>
      <c r="I25" s="51">
        <f t="shared" si="7"/>
        <v>5.8655502392344498</v>
      </c>
      <c r="J25" s="50">
        <f t="shared" si="8"/>
        <v>201.38389154704944</v>
      </c>
      <c r="K25" s="51">
        <f t="shared" si="9"/>
        <v>252.80503139952154</v>
      </c>
      <c r="L25" s="51">
        <f t="shared" si="10"/>
        <v>7.5841509419856461</v>
      </c>
      <c r="M25" s="50">
        <f t="shared" si="11"/>
        <v>260.38918234150719</v>
      </c>
      <c r="N25" s="52">
        <f t="shared" si="12"/>
        <v>307.79425837320571</v>
      </c>
      <c r="O25" s="52">
        <f t="shared" si="13"/>
        <v>9.2338277511961699</v>
      </c>
      <c r="P25" s="50">
        <f t="shared" si="14"/>
        <v>317.02808612440185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5">
      <c r="A26" s="46" t="s">
        <v>48</v>
      </c>
      <c r="B26" s="49">
        <f t="shared" si="0"/>
        <v>86.945275119617222</v>
      </c>
      <c r="C26" s="49">
        <f t="shared" si="1"/>
        <v>2.6083582535885199</v>
      </c>
      <c r="D26" s="50">
        <f t="shared" si="2"/>
        <v>89.553633373205741</v>
      </c>
      <c r="E26" s="49">
        <f t="shared" si="3"/>
        <v>135.06324760765551</v>
      </c>
      <c r="F26" s="49">
        <f t="shared" si="4"/>
        <v>4.0518974282296654</v>
      </c>
      <c r="G26" s="50">
        <f t="shared" si="5"/>
        <v>139.11514503588518</v>
      </c>
      <c r="H26" s="51">
        <f t="shared" si="6"/>
        <v>214.59330143540674</v>
      </c>
      <c r="I26" s="51">
        <f t="shared" si="7"/>
        <v>6.4377990430622019</v>
      </c>
      <c r="J26" s="50">
        <f t="shared" si="8"/>
        <v>221.03110047846894</v>
      </c>
      <c r="K26" s="51">
        <f t="shared" si="9"/>
        <v>277.46893690191388</v>
      </c>
      <c r="L26" s="51">
        <f t="shared" si="10"/>
        <v>8.3240681070574176</v>
      </c>
      <c r="M26" s="50">
        <f t="shared" si="11"/>
        <v>285.79300500897131</v>
      </c>
      <c r="N26" s="52">
        <f t="shared" si="12"/>
        <v>337.82296650717706</v>
      </c>
      <c r="O26" s="52">
        <f t="shared" si="13"/>
        <v>10.134688995215312</v>
      </c>
      <c r="P26" s="50">
        <f t="shared" si="14"/>
        <v>347.95765550239236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5">
      <c r="A27" s="46" t="s">
        <v>49</v>
      </c>
      <c r="B27" s="49">
        <f t="shared" si="0"/>
        <v>96.605861244019152</v>
      </c>
      <c r="C27" s="49">
        <f t="shared" si="1"/>
        <v>2.8981758373205651</v>
      </c>
      <c r="D27" s="50">
        <f t="shared" si="2"/>
        <v>99.504037081339717</v>
      </c>
      <c r="E27" s="49">
        <f t="shared" si="3"/>
        <v>150.07027511961721</v>
      </c>
      <c r="F27" s="49">
        <f t="shared" si="4"/>
        <v>4.5021082535885162</v>
      </c>
      <c r="G27" s="50">
        <f t="shared" si="5"/>
        <v>154.57238337320572</v>
      </c>
      <c r="H27" s="51">
        <f t="shared" si="6"/>
        <v>238.43700159489637</v>
      </c>
      <c r="I27" s="51">
        <f t="shared" si="7"/>
        <v>7.1531100478468899</v>
      </c>
      <c r="J27" s="50">
        <f t="shared" si="8"/>
        <v>245.59011164274324</v>
      </c>
      <c r="K27" s="51">
        <f t="shared" si="9"/>
        <v>308.29881877990431</v>
      </c>
      <c r="L27" s="51">
        <f t="shared" si="10"/>
        <v>9.2489645633971289</v>
      </c>
      <c r="M27" s="50">
        <f t="shared" si="11"/>
        <v>317.54778334330143</v>
      </c>
      <c r="N27" s="52">
        <f t="shared" si="12"/>
        <v>375.35885167464119</v>
      </c>
      <c r="O27" s="52">
        <f t="shared" si="13"/>
        <v>11.260765550239237</v>
      </c>
      <c r="P27" s="50">
        <f t="shared" si="14"/>
        <v>386.61961722488041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5">
      <c r="A28" s="46" t="s">
        <v>50</v>
      </c>
      <c r="B28" s="49">
        <f t="shared" si="0"/>
        <v>154.56937799043061</v>
      </c>
      <c r="C28" s="49">
        <f t="shared" si="1"/>
        <v>4.6370813397129211</v>
      </c>
      <c r="D28" s="50">
        <f t="shared" si="2"/>
        <v>159.20645933014353</v>
      </c>
      <c r="E28" s="49">
        <f t="shared" si="3"/>
        <v>240.11244019138752</v>
      </c>
      <c r="F28" s="49">
        <f t="shared" si="4"/>
        <v>7.2033732057416255</v>
      </c>
      <c r="G28" s="50">
        <f t="shared" si="5"/>
        <v>247.31581339712915</v>
      </c>
      <c r="H28" s="51">
        <f t="shared" si="6"/>
        <v>381.49920255183412</v>
      </c>
      <c r="I28" s="51">
        <f t="shared" si="7"/>
        <v>11.444976076555022</v>
      </c>
      <c r="J28" s="50">
        <f t="shared" si="8"/>
        <v>392.94417862838912</v>
      </c>
      <c r="K28" s="51">
        <f t="shared" si="9"/>
        <v>493.27811004784689</v>
      </c>
      <c r="L28" s="51">
        <f t="shared" si="10"/>
        <v>14.798343301435407</v>
      </c>
      <c r="M28" s="50">
        <f t="shared" si="11"/>
        <v>508.0764533492823</v>
      </c>
      <c r="N28" s="52">
        <f t="shared" si="12"/>
        <v>600.57416267942585</v>
      </c>
      <c r="O28" s="52">
        <f t="shared" si="13"/>
        <v>18.017224880382777</v>
      </c>
      <c r="P28" s="50">
        <f t="shared" si="14"/>
        <v>618.5913875598086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5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5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5">
      <c r="A31" s="46" t="s">
        <v>53</v>
      </c>
      <c r="B31" s="49">
        <f>VALUE(D31*100/$K$3)</f>
        <v>116.44226475279103</v>
      </c>
      <c r="C31" s="49">
        <f>VALUE(D31*$K$2/$K$3)</f>
        <v>3.4932679425837314</v>
      </c>
      <c r="D31" s="50">
        <f>(R31+R31*$K$2/100)/$J$1*$C$3</f>
        <v>119.93553269537477</v>
      </c>
      <c r="E31" s="53">
        <f>VALUE(G31*100/$K$3)</f>
        <v>179.25999202551839</v>
      </c>
      <c r="F31" s="53">
        <f>VALUE(G31*$K$2/$K$3)</f>
        <v>5.3777997607655506</v>
      </c>
      <c r="G31" s="50">
        <f>(S31+S31*$K$2/100)/$J$1*$F$3</f>
        <v>184.63779178628391</v>
      </c>
      <c r="H31" s="49">
        <f>VALUE(J31*100/$K$3)</f>
        <v>286.43487506645408</v>
      </c>
      <c r="I31" s="49">
        <f>VALUE(J31*$K$2/$K$3)</f>
        <v>8.5930462519936217</v>
      </c>
      <c r="J31" s="50">
        <f>(T31+T31*$K$2/100)/$J$1*$H$3</f>
        <v>295.02792131844768</v>
      </c>
      <c r="K31" s="52">
        <f>VALUE(M31*100/$K$3)</f>
        <v>371.60284290271136</v>
      </c>
      <c r="L31" s="52">
        <f>VALUE(M31*$K$2/$K$3)</f>
        <v>11.14808528708134</v>
      </c>
      <c r="M31" s="54">
        <f>(U31+U31*$K$2/100)/$J$1*$L$3</f>
        <v>382.75092818979266</v>
      </c>
      <c r="N31" s="52">
        <f>VALUE(P31*100/$K$3)</f>
        <v>451.5674641148326</v>
      </c>
      <c r="O31" s="52">
        <f>VALUE(P31*$K$2/$K$3)</f>
        <v>13.547023923444977</v>
      </c>
      <c r="P31" s="50">
        <f>(V31+V31*$K$2/100)/$J$1*$O$3</f>
        <v>465.11448803827756</v>
      </c>
      <c r="Q31" s="5"/>
      <c r="R31" s="3">
        <f>W31*$S$1</f>
        <v>160.45999999999998</v>
      </c>
      <c r="S31" s="3">
        <f>W31*$S$2</f>
        <v>271.65199999999999</v>
      </c>
      <c r="T31" s="3">
        <f>W31*$U$1</f>
        <v>361.6</v>
      </c>
      <c r="U31" s="3">
        <f>W31*$U$2</f>
        <v>451.322</v>
      </c>
      <c r="V31" s="3">
        <f>W31*$W$1</f>
        <v>542.4</v>
      </c>
      <c r="W31" s="27">
        <f>'Base Premium'!G32</f>
        <v>452</v>
      </c>
    </row>
    <row r="32" spans="1:23" ht="14.25" customHeight="1" x14ac:dyDescent="0.35">
      <c r="A32" s="46" t="s">
        <v>55</v>
      </c>
      <c r="B32" s="49">
        <f t="shared" ref="B32:B53" si="21">VALUE(D32*100/$K$3)</f>
        <v>116.44226475279103</v>
      </c>
      <c r="C32" s="49">
        <f t="shared" ref="C32:C53" si="22">VALUE(D32*$K$2/$K$3)</f>
        <v>3.4932679425837314</v>
      </c>
      <c r="D32" s="50">
        <f t="shared" ref="D32:D53" si="23">(R32+R32*$K$2/100)/$J$1*$C$3</f>
        <v>119.93553269537477</v>
      </c>
      <c r="E32" s="53">
        <f t="shared" ref="E32:E53" si="24">VALUE(G32*100/$K$3)</f>
        <v>179.25999202551839</v>
      </c>
      <c r="F32" s="53">
        <f t="shared" ref="F32:F53" si="25">VALUE(G32*$K$2/$K$3)</f>
        <v>5.3777997607655506</v>
      </c>
      <c r="G32" s="50">
        <f t="shared" ref="G32:G53" si="26">(S32+S32*$K$2/100)/$J$1*$F$3</f>
        <v>184.63779178628391</v>
      </c>
      <c r="H32" s="49">
        <f t="shared" ref="H32:H53" si="27">VALUE(J32*100/$K$3)</f>
        <v>286.43487506645408</v>
      </c>
      <c r="I32" s="49">
        <f t="shared" ref="I32:I53" si="28">VALUE(J32*$K$2/$K$3)</f>
        <v>8.5930462519936217</v>
      </c>
      <c r="J32" s="50">
        <f t="shared" ref="J32:J53" si="29">(T32+T32*$K$2/100)/$J$1*$H$3</f>
        <v>295.02792131844768</v>
      </c>
      <c r="K32" s="52">
        <f t="shared" ref="K32:K53" si="30">VALUE(M32*100/$K$3)</f>
        <v>371.60284290271136</v>
      </c>
      <c r="L32" s="52">
        <f t="shared" ref="L32:L53" si="31">VALUE(M32*$K$2/$K$3)</f>
        <v>11.14808528708134</v>
      </c>
      <c r="M32" s="54">
        <f t="shared" ref="M32:M53" si="32">(U32+U32*$K$2/100)/$J$1*$L$3</f>
        <v>382.75092818979266</v>
      </c>
      <c r="N32" s="52">
        <f t="shared" ref="N32:N53" si="33">VALUE(P32*100/$K$3)</f>
        <v>451.5674641148326</v>
      </c>
      <c r="O32" s="52">
        <f t="shared" ref="O32:O53" si="34">VALUE(P32*$K$2/$K$3)</f>
        <v>13.547023923444977</v>
      </c>
      <c r="P32" s="50">
        <f t="shared" ref="P32:P53" si="35">(V32+V32*$K$2/100)/$J$1*$O$3</f>
        <v>465.11448803827756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5">
      <c r="A33" s="46" t="s">
        <v>54</v>
      </c>
      <c r="B33" s="49">
        <f t="shared" si="21"/>
        <v>193.2117224880383</v>
      </c>
      <c r="C33" s="49">
        <f t="shared" si="22"/>
        <v>5.7963516746411488</v>
      </c>
      <c r="D33" s="50">
        <f t="shared" si="23"/>
        <v>199.00807416267943</v>
      </c>
      <c r="E33" s="53">
        <f t="shared" si="24"/>
        <v>297.44467703349284</v>
      </c>
      <c r="F33" s="53">
        <f t="shared" si="25"/>
        <v>8.9233403110047842</v>
      </c>
      <c r="G33" s="50">
        <f t="shared" si="26"/>
        <v>306.36801734449762</v>
      </c>
      <c r="H33" s="49">
        <f t="shared" si="27"/>
        <v>475.27910685805432</v>
      </c>
      <c r="I33" s="49">
        <f t="shared" si="28"/>
        <v>14.258373205741629</v>
      </c>
      <c r="J33" s="50">
        <f t="shared" si="29"/>
        <v>489.53748006379595</v>
      </c>
      <c r="K33" s="52">
        <f t="shared" si="30"/>
        <v>616.59763755980862</v>
      </c>
      <c r="L33" s="52">
        <f t="shared" si="31"/>
        <v>18.497929126794258</v>
      </c>
      <c r="M33" s="54">
        <f t="shared" si="32"/>
        <v>635.09556668660287</v>
      </c>
      <c r="N33" s="52">
        <f t="shared" si="33"/>
        <v>749.28229665071774</v>
      </c>
      <c r="O33" s="52">
        <f t="shared" si="34"/>
        <v>22.478468899521534</v>
      </c>
      <c r="P33" s="50">
        <f t="shared" si="35"/>
        <v>771.76076555023928</v>
      </c>
      <c r="Q33" s="5"/>
      <c r="R33" s="3">
        <f t="shared" si="36"/>
        <v>266.25</v>
      </c>
      <c r="S33" s="3">
        <f t="shared" si="37"/>
        <v>450.75</v>
      </c>
      <c r="T33" s="3">
        <f t="shared" si="38"/>
        <v>600</v>
      </c>
      <c r="U33" s="3">
        <f t="shared" si="39"/>
        <v>748.875</v>
      </c>
      <c r="V33" s="3">
        <f t="shared" si="40"/>
        <v>900</v>
      </c>
      <c r="W33" s="27">
        <f>'Base Premium'!G33</f>
        <v>750</v>
      </c>
    </row>
    <row r="34" spans="1:23" ht="15" customHeight="1" x14ac:dyDescent="0.35">
      <c r="A34" s="46" t="s">
        <v>56</v>
      </c>
      <c r="B34" s="49">
        <f t="shared" si="21"/>
        <v>193.2117224880383</v>
      </c>
      <c r="C34" s="49">
        <f t="shared" si="22"/>
        <v>5.7963516746411488</v>
      </c>
      <c r="D34" s="50">
        <f t="shared" si="23"/>
        <v>199.00807416267943</v>
      </c>
      <c r="E34" s="53">
        <f t="shared" si="24"/>
        <v>297.44467703349284</v>
      </c>
      <c r="F34" s="53">
        <f t="shared" si="25"/>
        <v>8.9233403110047842</v>
      </c>
      <c r="G34" s="50">
        <f t="shared" si="26"/>
        <v>306.36801734449762</v>
      </c>
      <c r="H34" s="49">
        <f t="shared" si="27"/>
        <v>475.27910685805432</v>
      </c>
      <c r="I34" s="49">
        <f t="shared" si="28"/>
        <v>14.258373205741629</v>
      </c>
      <c r="J34" s="50">
        <f t="shared" si="29"/>
        <v>489.53748006379595</v>
      </c>
      <c r="K34" s="52">
        <f t="shared" si="30"/>
        <v>616.59763755980862</v>
      </c>
      <c r="L34" s="52">
        <f t="shared" si="31"/>
        <v>18.497929126794258</v>
      </c>
      <c r="M34" s="54">
        <f t="shared" si="32"/>
        <v>635.09556668660287</v>
      </c>
      <c r="N34" s="52">
        <f t="shared" si="33"/>
        <v>749.28229665071774</v>
      </c>
      <c r="O34" s="52">
        <f t="shared" si="34"/>
        <v>22.478468899521534</v>
      </c>
      <c r="P34" s="50">
        <f t="shared" si="35"/>
        <v>771.76076555023928</v>
      </c>
      <c r="Q34" s="5"/>
      <c r="R34" s="3">
        <f t="shared" si="36"/>
        <v>266.25</v>
      </c>
      <c r="S34" s="3">
        <f t="shared" si="37"/>
        <v>450.75</v>
      </c>
      <c r="T34" s="3">
        <f t="shared" si="38"/>
        <v>600</v>
      </c>
      <c r="U34" s="3">
        <f t="shared" si="39"/>
        <v>748.875</v>
      </c>
      <c r="V34" s="3">
        <f t="shared" si="40"/>
        <v>900</v>
      </c>
      <c r="W34" s="27">
        <f>'Base Premium'!G34</f>
        <v>750</v>
      </c>
    </row>
    <row r="35" spans="1:23" x14ac:dyDescent="0.35">
      <c r="A35" s="46" t="s">
        <v>57</v>
      </c>
      <c r="B35" s="49">
        <f t="shared" si="21"/>
        <v>193.2117224880383</v>
      </c>
      <c r="C35" s="49">
        <f t="shared" si="22"/>
        <v>5.7963516746411488</v>
      </c>
      <c r="D35" s="50">
        <f t="shared" si="23"/>
        <v>199.00807416267943</v>
      </c>
      <c r="E35" s="53">
        <f t="shared" si="24"/>
        <v>297.44467703349284</v>
      </c>
      <c r="F35" s="53">
        <f t="shared" si="25"/>
        <v>8.9233403110047842</v>
      </c>
      <c r="G35" s="50">
        <f t="shared" si="26"/>
        <v>306.36801734449762</v>
      </c>
      <c r="H35" s="49">
        <f t="shared" si="27"/>
        <v>475.27910685805432</v>
      </c>
      <c r="I35" s="49">
        <f t="shared" si="28"/>
        <v>14.258373205741629</v>
      </c>
      <c r="J35" s="50">
        <f t="shared" si="29"/>
        <v>489.53748006379595</v>
      </c>
      <c r="K35" s="52">
        <f t="shared" si="30"/>
        <v>616.59763755980862</v>
      </c>
      <c r="L35" s="52">
        <f t="shared" si="31"/>
        <v>18.497929126794258</v>
      </c>
      <c r="M35" s="54">
        <f t="shared" si="32"/>
        <v>635.09556668660287</v>
      </c>
      <c r="N35" s="52">
        <f t="shared" si="33"/>
        <v>749.28229665071774</v>
      </c>
      <c r="O35" s="52">
        <f t="shared" si="34"/>
        <v>22.478468899521534</v>
      </c>
      <c r="P35" s="50">
        <f t="shared" si="35"/>
        <v>771.76076555023928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5">
      <c r="A36" s="46" t="s">
        <v>58</v>
      </c>
      <c r="B36" s="49">
        <f t="shared" si="21"/>
        <v>193.2117224880383</v>
      </c>
      <c r="C36" s="49">
        <f t="shared" si="22"/>
        <v>5.7963516746411488</v>
      </c>
      <c r="D36" s="50">
        <f t="shared" si="23"/>
        <v>199.00807416267943</v>
      </c>
      <c r="E36" s="53">
        <f t="shared" si="24"/>
        <v>297.44467703349284</v>
      </c>
      <c r="F36" s="53">
        <f t="shared" si="25"/>
        <v>8.9233403110047842</v>
      </c>
      <c r="G36" s="50">
        <f t="shared" si="26"/>
        <v>306.36801734449762</v>
      </c>
      <c r="H36" s="49">
        <f t="shared" si="27"/>
        <v>475.27910685805432</v>
      </c>
      <c r="I36" s="49">
        <f t="shared" si="28"/>
        <v>14.258373205741629</v>
      </c>
      <c r="J36" s="50">
        <f t="shared" si="29"/>
        <v>489.53748006379595</v>
      </c>
      <c r="K36" s="52">
        <f t="shared" si="30"/>
        <v>616.59763755980862</v>
      </c>
      <c r="L36" s="52">
        <f t="shared" si="31"/>
        <v>18.497929126794258</v>
      </c>
      <c r="M36" s="54">
        <f t="shared" si="32"/>
        <v>635.09556668660287</v>
      </c>
      <c r="N36" s="52">
        <f t="shared" si="33"/>
        <v>749.28229665071774</v>
      </c>
      <c r="O36" s="52">
        <f t="shared" si="34"/>
        <v>22.478468899521534</v>
      </c>
      <c r="P36" s="50">
        <f t="shared" si="35"/>
        <v>771.76076555023928</v>
      </c>
      <c r="Q36" s="5"/>
      <c r="R36" s="3">
        <f t="shared" si="36"/>
        <v>266.25</v>
      </c>
      <c r="S36" s="3">
        <f t="shared" si="37"/>
        <v>450.75</v>
      </c>
      <c r="T36" s="3">
        <f t="shared" si="38"/>
        <v>600</v>
      </c>
      <c r="U36" s="3">
        <f t="shared" si="39"/>
        <v>748.875</v>
      </c>
      <c r="V36" s="3">
        <f t="shared" si="40"/>
        <v>900</v>
      </c>
      <c r="W36" s="27">
        <f>'Base Premium'!G36</f>
        <v>750</v>
      </c>
    </row>
    <row r="37" spans="1:23" x14ac:dyDescent="0.35">
      <c r="A37" s="46" t="s">
        <v>60</v>
      </c>
      <c r="B37" s="49">
        <f t="shared" si="21"/>
        <v>193.2117224880383</v>
      </c>
      <c r="C37" s="49">
        <f t="shared" si="22"/>
        <v>5.7963516746411488</v>
      </c>
      <c r="D37" s="50">
        <f t="shared" si="23"/>
        <v>199.00807416267943</v>
      </c>
      <c r="E37" s="53">
        <f t="shared" si="24"/>
        <v>297.44467703349284</v>
      </c>
      <c r="F37" s="53">
        <f t="shared" si="25"/>
        <v>8.9233403110047842</v>
      </c>
      <c r="G37" s="50">
        <f t="shared" si="26"/>
        <v>306.36801734449762</v>
      </c>
      <c r="H37" s="49">
        <f t="shared" si="27"/>
        <v>475.27910685805432</v>
      </c>
      <c r="I37" s="49">
        <f t="shared" si="28"/>
        <v>14.258373205741629</v>
      </c>
      <c r="J37" s="50">
        <f t="shared" si="29"/>
        <v>489.53748006379595</v>
      </c>
      <c r="K37" s="52">
        <f t="shared" si="30"/>
        <v>616.59763755980862</v>
      </c>
      <c r="L37" s="52">
        <f t="shared" si="31"/>
        <v>18.497929126794258</v>
      </c>
      <c r="M37" s="54">
        <f t="shared" si="32"/>
        <v>635.09556668660287</v>
      </c>
      <c r="N37" s="52">
        <f t="shared" si="33"/>
        <v>749.28229665071774</v>
      </c>
      <c r="O37" s="52">
        <f t="shared" si="34"/>
        <v>22.478468899521534</v>
      </c>
      <c r="P37" s="50">
        <f t="shared" si="35"/>
        <v>771.76076555023928</v>
      </c>
      <c r="Q37" s="5"/>
      <c r="R37" s="3">
        <f t="shared" si="36"/>
        <v>266.25</v>
      </c>
      <c r="S37" s="3">
        <f t="shared" si="37"/>
        <v>450.75</v>
      </c>
      <c r="T37" s="3">
        <f t="shared" si="38"/>
        <v>600</v>
      </c>
      <c r="U37" s="3">
        <f t="shared" si="39"/>
        <v>748.875</v>
      </c>
      <c r="V37" s="3">
        <f t="shared" si="40"/>
        <v>900</v>
      </c>
      <c r="W37" s="27">
        <f>'Base Premium'!G37</f>
        <v>750</v>
      </c>
    </row>
    <row r="38" spans="1:23" ht="14.25" customHeight="1" x14ac:dyDescent="0.35">
      <c r="A38" s="46" t="s">
        <v>59</v>
      </c>
      <c r="B38" s="49">
        <f t="shared" si="21"/>
        <v>193.2117224880383</v>
      </c>
      <c r="C38" s="49">
        <f t="shared" si="22"/>
        <v>5.7963516746411488</v>
      </c>
      <c r="D38" s="50">
        <f t="shared" si="23"/>
        <v>199.00807416267943</v>
      </c>
      <c r="E38" s="53">
        <f t="shared" si="24"/>
        <v>297.44467703349284</v>
      </c>
      <c r="F38" s="53">
        <f t="shared" si="25"/>
        <v>8.9233403110047842</v>
      </c>
      <c r="G38" s="50">
        <f t="shared" si="26"/>
        <v>306.36801734449762</v>
      </c>
      <c r="H38" s="49">
        <f t="shared" si="27"/>
        <v>475.27910685805432</v>
      </c>
      <c r="I38" s="49">
        <f t="shared" si="28"/>
        <v>14.258373205741629</v>
      </c>
      <c r="J38" s="50">
        <f t="shared" si="29"/>
        <v>489.53748006379595</v>
      </c>
      <c r="K38" s="52">
        <f t="shared" si="30"/>
        <v>616.59763755980862</v>
      </c>
      <c r="L38" s="52">
        <f t="shared" si="31"/>
        <v>18.497929126794258</v>
      </c>
      <c r="M38" s="54">
        <f t="shared" si="32"/>
        <v>635.09556668660287</v>
      </c>
      <c r="N38" s="52">
        <f t="shared" si="33"/>
        <v>749.28229665071774</v>
      </c>
      <c r="O38" s="52">
        <f t="shared" si="34"/>
        <v>22.478468899521534</v>
      </c>
      <c r="P38" s="50">
        <f t="shared" si="35"/>
        <v>771.76076555023928</v>
      </c>
      <c r="Q38" s="5"/>
      <c r="R38" s="3">
        <f t="shared" si="36"/>
        <v>266.25</v>
      </c>
      <c r="S38" s="3">
        <f t="shared" si="37"/>
        <v>450.75</v>
      </c>
      <c r="T38" s="3">
        <f t="shared" si="38"/>
        <v>600</v>
      </c>
      <c r="U38" s="3">
        <f t="shared" si="39"/>
        <v>748.875</v>
      </c>
      <c r="V38" s="3">
        <f t="shared" si="40"/>
        <v>900</v>
      </c>
      <c r="W38" s="27">
        <f>'Base Premium'!G38</f>
        <v>750</v>
      </c>
    </row>
    <row r="39" spans="1:23" x14ac:dyDescent="0.35">
      <c r="A39" s="46" t="s">
        <v>61</v>
      </c>
      <c r="B39" s="49">
        <f t="shared" si="21"/>
        <v>193.2117224880383</v>
      </c>
      <c r="C39" s="49">
        <f t="shared" si="22"/>
        <v>5.7963516746411488</v>
      </c>
      <c r="D39" s="50">
        <f t="shared" si="23"/>
        <v>199.00807416267943</v>
      </c>
      <c r="E39" s="53">
        <f t="shared" si="24"/>
        <v>297.44467703349284</v>
      </c>
      <c r="F39" s="53">
        <f t="shared" si="25"/>
        <v>8.9233403110047842</v>
      </c>
      <c r="G39" s="50">
        <f t="shared" si="26"/>
        <v>306.36801734449762</v>
      </c>
      <c r="H39" s="49">
        <f t="shared" si="27"/>
        <v>475.27910685805432</v>
      </c>
      <c r="I39" s="49">
        <f t="shared" si="28"/>
        <v>14.258373205741629</v>
      </c>
      <c r="J39" s="50">
        <f t="shared" si="29"/>
        <v>489.53748006379595</v>
      </c>
      <c r="K39" s="52">
        <f t="shared" si="30"/>
        <v>616.59763755980862</v>
      </c>
      <c r="L39" s="52">
        <f t="shared" si="31"/>
        <v>18.497929126794258</v>
      </c>
      <c r="M39" s="54">
        <f t="shared" si="32"/>
        <v>635.09556668660287</v>
      </c>
      <c r="N39" s="52">
        <f t="shared" si="33"/>
        <v>749.28229665071774</v>
      </c>
      <c r="O39" s="52">
        <f t="shared" si="34"/>
        <v>22.478468899521534</v>
      </c>
      <c r="P39" s="50">
        <f t="shared" si="35"/>
        <v>771.76076555023928</v>
      </c>
      <c r="Q39" s="5"/>
      <c r="R39" s="3">
        <f t="shared" si="36"/>
        <v>266.25</v>
      </c>
      <c r="S39" s="3">
        <f t="shared" si="37"/>
        <v>450.75</v>
      </c>
      <c r="T39" s="3">
        <f t="shared" si="38"/>
        <v>600</v>
      </c>
      <c r="U39" s="3">
        <f t="shared" si="39"/>
        <v>748.875</v>
      </c>
      <c r="V39" s="3">
        <f t="shared" si="40"/>
        <v>900</v>
      </c>
      <c r="W39" s="27">
        <f>'Base Premium'!G39</f>
        <v>750</v>
      </c>
    </row>
    <row r="40" spans="1:23" ht="15.75" customHeight="1" x14ac:dyDescent="0.35">
      <c r="A40" s="46" t="s">
        <v>62</v>
      </c>
      <c r="B40" s="49">
        <f t="shared" si="21"/>
        <v>141.68859649122808</v>
      </c>
      <c r="C40" s="49">
        <f t="shared" si="22"/>
        <v>4.2506578947368423</v>
      </c>
      <c r="D40" s="50">
        <f t="shared" si="23"/>
        <v>145.93925438596492</v>
      </c>
      <c r="E40" s="53">
        <f t="shared" si="24"/>
        <v>218.12609649122805</v>
      </c>
      <c r="F40" s="53">
        <f t="shared" si="25"/>
        <v>6.5437828947368413</v>
      </c>
      <c r="G40" s="50">
        <f t="shared" si="26"/>
        <v>224.66987938596489</v>
      </c>
      <c r="H40" s="49">
        <f t="shared" si="27"/>
        <v>348.53801169590645</v>
      </c>
      <c r="I40" s="49">
        <f t="shared" si="28"/>
        <v>10.456140350877194</v>
      </c>
      <c r="J40" s="50">
        <f t="shared" si="29"/>
        <v>358.99415204678365</v>
      </c>
      <c r="K40" s="52">
        <f t="shared" si="30"/>
        <v>452.17160087719299</v>
      </c>
      <c r="L40" s="52">
        <f t="shared" si="31"/>
        <v>13.565148026315791</v>
      </c>
      <c r="M40" s="54">
        <f t="shared" si="32"/>
        <v>465.73674890350878</v>
      </c>
      <c r="N40" s="52">
        <f t="shared" si="33"/>
        <v>549.47368421052624</v>
      </c>
      <c r="O40" s="52">
        <f t="shared" si="34"/>
        <v>16.484210526315788</v>
      </c>
      <c r="P40" s="50">
        <f t="shared" si="35"/>
        <v>565.95789473684204</v>
      </c>
      <c r="Q40" s="5"/>
      <c r="R40" s="3">
        <f t="shared" si="36"/>
        <v>195.25</v>
      </c>
      <c r="S40" s="3">
        <f t="shared" si="37"/>
        <v>330.55</v>
      </c>
      <c r="T40" s="3">
        <f t="shared" si="38"/>
        <v>440</v>
      </c>
      <c r="U40" s="3">
        <f t="shared" si="39"/>
        <v>549.17500000000007</v>
      </c>
      <c r="V40" s="3">
        <f t="shared" si="40"/>
        <v>660</v>
      </c>
      <c r="W40" s="27">
        <f>'Base Premium'!G40</f>
        <v>550</v>
      </c>
    </row>
    <row r="41" spans="1:23" x14ac:dyDescent="0.35">
      <c r="A41" s="46" t="s">
        <v>63</v>
      </c>
      <c r="B41" s="49">
        <f t="shared" si="21"/>
        <v>141.68859649122808</v>
      </c>
      <c r="C41" s="49">
        <f t="shared" si="22"/>
        <v>4.2506578947368423</v>
      </c>
      <c r="D41" s="50">
        <f t="shared" si="23"/>
        <v>145.93925438596492</v>
      </c>
      <c r="E41" s="53">
        <f t="shared" si="24"/>
        <v>218.12609649122805</v>
      </c>
      <c r="F41" s="53">
        <f t="shared" si="25"/>
        <v>6.5437828947368413</v>
      </c>
      <c r="G41" s="50">
        <f t="shared" si="26"/>
        <v>224.66987938596489</v>
      </c>
      <c r="H41" s="49">
        <f t="shared" si="27"/>
        <v>348.53801169590645</v>
      </c>
      <c r="I41" s="49">
        <f t="shared" si="28"/>
        <v>10.456140350877194</v>
      </c>
      <c r="J41" s="50">
        <f t="shared" si="29"/>
        <v>358.99415204678365</v>
      </c>
      <c r="K41" s="52">
        <f t="shared" si="30"/>
        <v>452.17160087719299</v>
      </c>
      <c r="L41" s="52">
        <f t="shared" si="31"/>
        <v>13.565148026315791</v>
      </c>
      <c r="M41" s="54">
        <f t="shared" si="32"/>
        <v>465.73674890350878</v>
      </c>
      <c r="N41" s="52">
        <f t="shared" si="33"/>
        <v>549.47368421052624</v>
      </c>
      <c r="O41" s="52">
        <f t="shared" si="34"/>
        <v>16.484210526315788</v>
      </c>
      <c r="P41" s="50">
        <f t="shared" si="35"/>
        <v>565.95789473684204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5">
      <c r="A42" s="46" t="s">
        <v>64</v>
      </c>
      <c r="B42" s="49">
        <f t="shared" si="21"/>
        <v>141.68859649122808</v>
      </c>
      <c r="C42" s="49">
        <f t="shared" si="22"/>
        <v>4.2506578947368423</v>
      </c>
      <c r="D42" s="50">
        <f t="shared" si="23"/>
        <v>145.93925438596492</v>
      </c>
      <c r="E42" s="53">
        <f t="shared" si="24"/>
        <v>218.12609649122805</v>
      </c>
      <c r="F42" s="53">
        <f t="shared" si="25"/>
        <v>6.5437828947368413</v>
      </c>
      <c r="G42" s="50">
        <f t="shared" si="26"/>
        <v>224.66987938596489</v>
      </c>
      <c r="H42" s="49">
        <f t="shared" si="27"/>
        <v>348.53801169590645</v>
      </c>
      <c r="I42" s="49">
        <f t="shared" si="28"/>
        <v>10.456140350877194</v>
      </c>
      <c r="J42" s="50">
        <f t="shared" si="29"/>
        <v>358.99415204678365</v>
      </c>
      <c r="K42" s="52">
        <f t="shared" si="30"/>
        <v>452.17160087719299</v>
      </c>
      <c r="L42" s="52">
        <f t="shared" si="31"/>
        <v>13.565148026315791</v>
      </c>
      <c r="M42" s="54">
        <f t="shared" si="32"/>
        <v>465.73674890350878</v>
      </c>
      <c r="N42" s="52">
        <f t="shared" si="33"/>
        <v>549.47368421052624</v>
      </c>
      <c r="O42" s="52">
        <f t="shared" si="34"/>
        <v>16.484210526315788</v>
      </c>
      <c r="P42" s="50">
        <f t="shared" si="35"/>
        <v>565.95789473684204</v>
      </c>
      <c r="Q42" s="5"/>
      <c r="R42" s="3">
        <f t="shared" si="36"/>
        <v>195.25</v>
      </c>
      <c r="S42" s="3">
        <f t="shared" si="37"/>
        <v>330.55</v>
      </c>
      <c r="T42" s="3">
        <f t="shared" si="38"/>
        <v>440</v>
      </c>
      <c r="U42" s="3">
        <f t="shared" si="39"/>
        <v>549.17500000000007</v>
      </c>
      <c r="V42" s="3">
        <f t="shared" si="40"/>
        <v>660</v>
      </c>
      <c r="W42" s="27">
        <f>'Base Premium'!F42</f>
        <v>550</v>
      </c>
    </row>
    <row r="43" spans="1:23" x14ac:dyDescent="0.35">
      <c r="A43" s="46" t="s">
        <v>65</v>
      </c>
      <c r="B43" s="49">
        <f t="shared" si="21"/>
        <v>141.68859649122808</v>
      </c>
      <c r="C43" s="49">
        <f t="shared" si="22"/>
        <v>4.2506578947368423</v>
      </c>
      <c r="D43" s="50">
        <f t="shared" si="23"/>
        <v>145.93925438596492</v>
      </c>
      <c r="E43" s="53">
        <f t="shared" si="24"/>
        <v>218.12609649122805</v>
      </c>
      <c r="F43" s="53">
        <f t="shared" si="25"/>
        <v>6.5437828947368413</v>
      </c>
      <c r="G43" s="50">
        <f t="shared" si="26"/>
        <v>224.66987938596489</v>
      </c>
      <c r="H43" s="49">
        <f t="shared" si="27"/>
        <v>348.53801169590645</v>
      </c>
      <c r="I43" s="49">
        <f t="shared" si="28"/>
        <v>10.456140350877194</v>
      </c>
      <c r="J43" s="50">
        <f t="shared" si="29"/>
        <v>358.99415204678365</v>
      </c>
      <c r="K43" s="52">
        <f t="shared" si="30"/>
        <v>452.17160087719299</v>
      </c>
      <c r="L43" s="52">
        <f t="shared" si="31"/>
        <v>13.565148026315791</v>
      </c>
      <c r="M43" s="54">
        <f t="shared" si="32"/>
        <v>465.73674890350878</v>
      </c>
      <c r="N43" s="52">
        <f t="shared" si="33"/>
        <v>549.47368421052624</v>
      </c>
      <c r="O43" s="52">
        <f t="shared" si="34"/>
        <v>16.484210526315788</v>
      </c>
      <c r="P43" s="50">
        <f t="shared" si="35"/>
        <v>565.95789473684204</v>
      </c>
      <c r="Q43" s="5"/>
      <c r="R43" s="3">
        <f t="shared" si="36"/>
        <v>195.25</v>
      </c>
      <c r="S43" s="3">
        <f t="shared" si="37"/>
        <v>330.55</v>
      </c>
      <c r="T43" s="3">
        <f t="shared" si="38"/>
        <v>440</v>
      </c>
      <c r="U43" s="3">
        <f t="shared" si="39"/>
        <v>549.17500000000007</v>
      </c>
      <c r="V43" s="3">
        <f t="shared" si="40"/>
        <v>660</v>
      </c>
      <c r="W43" s="27">
        <f>'Base Premium'!G43</f>
        <v>550</v>
      </c>
    </row>
    <row r="44" spans="1:23" x14ac:dyDescent="0.35">
      <c r="A44" s="46" t="s">
        <v>28</v>
      </c>
      <c r="B44" s="49">
        <f t="shared" si="21"/>
        <v>103.0462519936204</v>
      </c>
      <c r="C44" s="49">
        <f t="shared" si="22"/>
        <v>3.0913875598086125</v>
      </c>
      <c r="D44" s="50">
        <f t="shared" si="23"/>
        <v>106.13763955342903</v>
      </c>
      <c r="E44" s="53">
        <f t="shared" si="24"/>
        <v>158.63716108452948</v>
      </c>
      <c r="F44" s="53">
        <f t="shared" si="25"/>
        <v>4.7591148325358841</v>
      </c>
      <c r="G44" s="50">
        <f t="shared" si="26"/>
        <v>163.39627591706537</v>
      </c>
      <c r="H44" s="49">
        <f t="shared" si="27"/>
        <v>253.48219032429563</v>
      </c>
      <c r="I44" s="49">
        <f t="shared" si="28"/>
        <v>7.6044657097288688</v>
      </c>
      <c r="J44" s="50">
        <f t="shared" si="29"/>
        <v>261.08665603402449</v>
      </c>
      <c r="K44" s="52">
        <f t="shared" si="30"/>
        <v>328.85207336523132</v>
      </c>
      <c r="L44" s="52">
        <f t="shared" si="31"/>
        <v>9.8655622009569388</v>
      </c>
      <c r="M44" s="54">
        <f t="shared" si="32"/>
        <v>338.71763556618822</v>
      </c>
      <c r="N44" s="52">
        <f t="shared" si="33"/>
        <v>399.61722488038276</v>
      </c>
      <c r="O44" s="52">
        <f t="shared" si="34"/>
        <v>11.988516746411484</v>
      </c>
      <c r="P44" s="50">
        <f t="shared" si="35"/>
        <v>411.60574162679427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5">
      <c r="A45" s="46" t="s">
        <v>29</v>
      </c>
      <c r="B45" s="49">
        <f t="shared" si="21"/>
        <v>77.284688995215305</v>
      </c>
      <c r="C45" s="49">
        <f t="shared" si="22"/>
        <v>2.3185406698564592</v>
      </c>
      <c r="D45" s="50">
        <f t="shared" si="23"/>
        <v>79.603229665071765</v>
      </c>
      <c r="E45" s="53">
        <f t="shared" si="24"/>
        <v>118.9778708133971</v>
      </c>
      <c r="F45" s="53">
        <f t="shared" si="25"/>
        <v>3.5693361244019131</v>
      </c>
      <c r="G45" s="50">
        <f t="shared" si="26"/>
        <v>122.54720693779902</v>
      </c>
      <c r="H45" s="49">
        <f t="shared" si="27"/>
        <v>190.11164274322172</v>
      </c>
      <c r="I45" s="49">
        <f t="shared" si="28"/>
        <v>5.7033492822966521</v>
      </c>
      <c r="J45" s="50">
        <f t="shared" si="29"/>
        <v>195.81499202551836</v>
      </c>
      <c r="K45" s="52">
        <f t="shared" si="30"/>
        <v>246.63905502392345</v>
      </c>
      <c r="L45" s="52">
        <f t="shared" si="31"/>
        <v>7.3991716507177037</v>
      </c>
      <c r="M45" s="54">
        <f t="shared" si="32"/>
        <v>254.03822667464115</v>
      </c>
      <c r="N45" s="52">
        <f t="shared" si="33"/>
        <v>299.71291866028707</v>
      </c>
      <c r="O45" s="52">
        <f t="shared" si="34"/>
        <v>8.9913875598086115</v>
      </c>
      <c r="P45" s="50">
        <f t="shared" si="35"/>
        <v>308.7043062200957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5">
      <c r="A46" s="46" t="s">
        <v>30</v>
      </c>
      <c r="B46" s="49">
        <f t="shared" si="21"/>
        <v>57.963516746411486</v>
      </c>
      <c r="C46" s="49">
        <f t="shared" si="22"/>
        <v>1.7389055023923445</v>
      </c>
      <c r="D46" s="50">
        <f t="shared" si="23"/>
        <v>59.702422248803828</v>
      </c>
      <c r="E46" s="53">
        <f t="shared" si="24"/>
        <v>89.23340311004786</v>
      </c>
      <c r="F46" s="53">
        <f t="shared" si="25"/>
        <v>2.6770020933014353</v>
      </c>
      <c r="G46" s="50">
        <f t="shared" si="26"/>
        <v>91.910405203349285</v>
      </c>
      <c r="H46" s="49">
        <f t="shared" si="27"/>
        <v>142.58373205741628</v>
      </c>
      <c r="I46" s="49">
        <f t="shared" si="28"/>
        <v>4.2775119617224888</v>
      </c>
      <c r="J46" s="50">
        <f t="shared" si="29"/>
        <v>146.86124401913878</v>
      </c>
      <c r="K46" s="52">
        <f t="shared" si="30"/>
        <v>184.97929126794259</v>
      </c>
      <c r="L46" s="52">
        <f t="shared" si="31"/>
        <v>5.5493787380382775</v>
      </c>
      <c r="M46" s="54">
        <f t="shared" si="32"/>
        <v>190.52867000598087</v>
      </c>
      <c r="N46" s="52">
        <f t="shared" si="33"/>
        <v>224.78468899521536</v>
      </c>
      <c r="O46" s="52">
        <f t="shared" si="34"/>
        <v>6.7435406698564604</v>
      </c>
      <c r="P46" s="50">
        <f t="shared" si="35"/>
        <v>231.52822966507182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5">
      <c r="A47" s="46" t="s">
        <v>66</v>
      </c>
      <c r="B47" s="49">
        <f t="shared" si="21"/>
        <v>193.2117224880383</v>
      </c>
      <c r="C47" s="49">
        <f t="shared" si="22"/>
        <v>5.7963516746411488</v>
      </c>
      <c r="D47" s="50">
        <f t="shared" si="23"/>
        <v>199.00807416267943</v>
      </c>
      <c r="E47" s="53">
        <f t="shared" si="24"/>
        <v>297.44467703349284</v>
      </c>
      <c r="F47" s="53">
        <f t="shared" si="25"/>
        <v>8.9233403110047842</v>
      </c>
      <c r="G47" s="50">
        <f t="shared" si="26"/>
        <v>306.36801734449762</v>
      </c>
      <c r="H47" s="49">
        <f t="shared" si="27"/>
        <v>475.27910685805432</v>
      </c>
      <c r="I47" s="49">
        <f t="shared" si="28"/>
        <v>14.258373205741629</v>
      </c>
      <c r="J47" s="50">
        <f t="shared" si="29"/>
        <v>489.53748006379595</v>
      </c>
      <c r="K47" s="52">
        <f t="shared" si="30"/>
        <v>616.59763755980862</v>
      </c>
      <c r="L47" s="52">
        <f t="shared" si="31"/>
        <v>18.497929126794258</v>
      </c>
      <c r="M47" s="54">
        <f t="shared" si="32"/>
        <v>635.09556668660287</v>
      </c>
      <c r="N47" s="52">
        <f t="shared" si="33"/>
        <v>749.28229665071774</v>
      </c>
      <c r="O47" s="52">
        <f t="shared" si="34"/>
        <v>22.478468899521534</v>
      </c>
      <c r="P47" s="50">
        <f t="shared" si="35"/>
        <v>771.76076555023928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5">
      <c r="A48" s="46" t="s">
        <v>31</v>
      </c>
      <c r="B48" s="49">
        <f t="shared" si="21"/>
        <v>206.0925039872408</v>
      </c>
      <c r="C48" s="49">
        <f t="shared" si="22"/>
        <v>6.1827751196172249</v>
      </c>
      <c r="D48" s="50">
        <f t="shared" si="23"/>
        <v>212.27527910685805</v>
      </c>
      <c r="E48" s="53">
        <f t="shared" si="24"/>
        <v>317.27432216905896</v>
      </c>
      <c r="F48" s="53">
        <f t="shared" si="25"/>
        <v>9.5182296650717682</v>
      </c>
      <c r="G48" s="50">
        <f t="shared" si="26"/>
        <v>326.79255183413073</v>
      </c>
      <c r="H48" s="49">
        <f t="shared" si="27"/>
        <v>506.96438064859126</v>
      </c>
      <c r="I48" s="49">
        <f t="shared" si="28"/>
        <v>15.208931419457738</v>
      </c>
      <c r="J48" s="50">
        <f t="shared" si="29"/>
        <v>522.17331206804897</v>
      </c>
      <c r="K48" s="52">
        <f t="shared" si="30"/>
        <v>657.70414673046264</v>
      </c>
      <c r="L48" s="52">
        <f t="shared" si="31"/>
        <v>19.731124401913878</v>
      </c>
      <c r="M48" s="54">
        <f t="shared" si="32"/>
        <v>677.43527113237644</v>
      </c>
      <c r="N48" s="52">
        <f t="shared" si="33"/>
        <v>799.23444976076553</v>
      </c>
      <c r="O48" s="52">
        <f t="shared" si="34"/>
        <v>23.977033492822969</v>
      </c>
      <c r="P48" s="50">
        <f t="shared" si="35"/>
        <v>823.21148325358854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5">
      <c r="A49" s="46" t="s">
        <v>68</v>
      </c>
      <c r="B49" s="49">
        <f t="shared" si="21"/>
        <v>105.62240829346091</v>
      </c>
      <c r="C49" s="49">
        <f t="shared" si="22"/>
        <v>3.1686722488038273</v>
      </c>
      <c r="D49" s="50">
        <f t="shared" si="23"/>
        <v>108.79108054226474</v>
      </c>
      <c r="E49" s="53">
        <f t="shared" si="24"/>
        <v>162.60309011164279</v>
      </c>
      <c r="F49" s="53">
        <f t="shared" si="25"/>
        <v>4.8780927033492834</v>
      </c>
      <c r="G49" s="50">
        <f t="shared" si="26"/>
        <v>167.48118281499205</v>
      </c>
      <c r="H49" s="49">
        <f t="shared" si="27"/>
        <v>259.81924508240297</v>
      </c>
      <c r="I49" s="49">
        <f t="shared" si="28"/>
        <v>7.7945773524720892</v>
      </c>
      <c r="J49" s="50">
        <f t="shared" si="29"/>
        <v>267.61382243487509</v>
      </c>
      <c r="K49" s="52">
        <f t="shared" si="30"/>
        <v>337.07337519936209</v>
      </c>
      <c r="L49" s="52">
        <f t="shared" si="31"/>
        <v>10.112201255980862</v>
      </c>
      <c r="M49" s="54">
        <f t="shared" si="32"/>
        <v>347.18557645534293</v>
      </c>
      <c r="N49" s="52">
        <f t="shared" si="33"/>
        <v>409.60765550239239</v>
      </c>
      <c r="O49" s="52">
        <f t="shared" si="34"/>
        <v>12.28822966507177</v>
      </c>
      <c r="P49" s="50">
        <f t="shared" si="35"/>
        <v>421.89588516746414</v>
      </c>
      <c r="R49" s="3">
        <f t="shared" si="36"/>
        <v>145.54999999999998</v>
      </c>
      <c r="S49" s="3">
        <f t="shared" si="37"/>
        <v>246.41</v>
      </c>
      <c r="T49" s="3">
        <f t="shared" si="38"/>
        <v>328</v>
      </c>
      <c r="U49" s="3">
        <f t="shared" si="39"/>
        <v>409.38500000000005</v>
      </c>
      <c r="V49" s="3">
        <f t="shared" si="40"/>
        <v>492</v>
      </c>
      <c r="W49" s="27">
        <f>'Base Premium'!G50</f>
        <v>410</v>
      </c>
    </row>
    <row r="50" spans="1:23" x14ac:dyDescent="0.35">
      <c r="A50" s="46" t="s">
        <v>67</v>
      </c>
      <c r="B50" s="49">
        <f t="shared" si="21"/>
        <v>105.62240829346091</v>
      </c>
      <c r="C50" s="49">
        <f t="shared" si="22"/>
        <v>3.1686722488038273</v>
      </c>
      <c r="D50" s="50">
        <f t="shared" si="23"/>
        <v>108.79108054226474</v>
      </c>
      <c r="E50" s="53">
        <f t="shared" si="24"/>
        <v>162.60309011164279</v>
      </c>
      <c r="F50" s="53">
        <f t="shared" si="25"/>
        <v>4.8780927033492834</v>
      </c>
      <c r="G50" s="50">
        <f t="shared" si="26"/>
        <v>167.48118281499205</v>
      </c>
      <c r="H50" s="49">
        <f t="shared" si="27"/>
        <v>259.81924508240297</v>
      </c>
      <c r="I50" s="49">
        <f t="shared" si="28"/>
        <v>7.7945773524720892</v>
      </c>
      <c r="J50" s="50">
        <f t="shared" si="29"/>
        <v>267.61382243487509</v>
      </c>
      <c r="K50" s="52">
        <f t="shared" si="30"/>
        <v>337.07337519936209</v>
      </c>
      <c r="L50" s="52">
        <f t="shared" si="31"/>
        <v>10.112201255980862</v>
      </c>
      <c r="M50" s="54">
        <f t="shared" si="32"/>
        <v>347.18557645534293</v>
      </c>
      <c r="N50" s="52">
        <f t="shared" si="33"/>
        <v>409.60765550239239</v>
      </c>
      <c r="O50" s="52">
        <f t="shared" si="34"/>
        <v>12.28822966507177</v>
      </c>
      <c r="P50" s="50">
        <f t="shared" si="35"/>
        <v>421.89588516746414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5">
      <c r="A51" s="46" t="s">
        <v>48</v>
      </c>
      <c r="B51" s="49">
        <f t="shared" si="21"/>
        <v>115.92703349282297</v>
      </c>
      <c r="C51" s="49">
        <f t="shared" si="22"/>
        <v>3.4778110047846891</v>
      </c>
      <c r="D51" s="50">
        <f t="shared" si="23"/>
        <v>119.40484449760766</v>
      </c>
      <c r="E51" s="53">
        <f t="shared" si="24"/>
        <v>178.46680622009572</v>
      </c>
      <c r="F51" s="53">
        <f t="shared" si="25"/>
        <v>5.3540041866028707</v>
      </c>
      <c r="G51" s="50">
        <f t="shared" si="26"/>
        <v>183.82081040669857</v>
      </c>
      <c r="H51" s="49">
        <f t="shared" si="27"/>
        <v>285.16746411483257</v>
      </c>
      <c r="I51" s="49">
        <f t="shared" si="28"/>
        <v>8.5550239234449776</v>
      </c>
      <c r="J51" s="50">
        <f t="shared" si="29"/>
        <v>293.72248803827756</v>
      </c>
      <c r="K51" s="52">
        <f t="shared" si="30"/>
        <v>369.95858253588517</v>
      </c>
      <c r="L51" s="52">
        <f t="shared" si="31"/>
        <v>11.098757476076555</v>
      </c>
      <c r="M51" s="54">
        <f t="shared" si="32"/>
        <v>381.05734001196174</v>
      </c>
      <c r="N51" s="52">
        <f t="shared" si="33"/>
        <v>449.56937799043072</v>
      </c>
      <c r="O51" s="52">
        <f t="shared" si="34"/>
        <v>13.487081339712921</v>
      </c>
      <c r="P51" s="50">
        <f t="shared" si="35"/>
        <v>463.05645933014364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5">
      <c r="A52" s="46" t="s">
        <v>49</v>
      </c>
      <c r="B52" s="49">
        <f t="shared" si="21"/>
        <v>128.8078149920255</v>
      </c>
      <c r="C52" s="49">
        <f t="shared" si="22"/>
        <v>3.8642344497607652</v>
      </c>
      <c r="D52" s="50">
        <f t="shared" si="23"/>
        <v>132.67204944178627</v>
      </c>
      <c r="E52" s="53">
        <f t="shared" si="24"/>
        <v>198.2964513556619</v>
      </c>
      <c r="F52" s="53">
        <f t="shared" si="25"/>
        <v>5.9488935406698573</v>
      </c>
      <c r="G52" s="50">
        <f t="shared" si="26"/>
        <v>204.24534489633177</v>
      </c>
      <c r="H52" s="49">
        <f t="shared" si="27"/>
        <v>316.85273790536951</v>
      </c>
      <c r="I52" s="49">
        <f t="shared" si="28"/>
        <v>9.5055821371610847</v>
      </c>
      <c r="J52" s="50">
        <f t="shared" si="29"/>
        <v>326.35832004253058</v>
      </c>
      <c r="K52" s="52">
        <f t="shared" si="30"/>
        <v>411.06509170653902</v>
      </c>
      <c r="L52" s="52">
        <f t="shared" si="31"/>
        <v>12.33195275119617</v>
      </c>
      <c r="M52" s="54">
        <f t="shared" si="32"/>
        <v>423.39704445773521</v>
      </c>
      <c r="N52" s="52">
        <f t="shared" si="33"/>
        <v>499.52153110047857</v>
      </c>
      <c r="O52" s="52">
        <f t="shared" si="34"/>
        <v>14.985645933014355</v>
      </c>
      <c r="P52" s="50">
        <f t="shared" si="35"/>
        <v>514.50717703349289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5">
      <c r="A53" s="46" t="s">
        <v>50</v>
      </c>
      <c r="B53" s="49">
        <f t="shared" si="21"/>
        <v>206.0925039872408</v>
      </c>
      <c r="C53" s="49">
        <f t="shared" si="22"/>
        <v>6.1827751196172249</v>
      </c>
      <c r="D53" s="50">
        <f t="shared" si="23"/>
        <v>212.27527910685805</v>
      </c>
      <c r="E53" s="53">
        <f t="shared" si="24"/>
        <v>317.27432216905896</v>
      </c>
      <c r="F53" s="53">
        <f t="shared" si="25"/>
        <v>9.5182296650717682</v>
      </c>
      <c r="G53" s="50">
        <f t="shared" si="26"/>
        <v>326.79255183413073</v>
      </c>
      <c r="H53" s="49">
        <f t="shared" si="27"/>
        <v>506.96438064859126</v>
      </c>
      <c r="I53" s="49">
        <f t="shared" si="28"/>
        <v>15.208931419457738</v>
      </c>
      <c r="J53" s="50">
        <f t="shared" si="29"/>
        <v>522.17331206804897</v>
      </c>
      <c r="K53" s="52">
        <f t="shared" si="30"/>
        <v>657.70414673046264</v>
      </c>
      <c r="L53" s="52">
        <f t="shared" si="31"/>
        <v>19.731124401913878</v>
      </c>
      <c r="M53" s="54">
        <f t="shared" si="32"/>
        <v>677.43527113237644</v>
      </c>
      <c r="N53" s="52">
        <f t="shared" si="33"/>
        <v>799.23444976076553</v>
      </c>
      <c r="O53" s="52">
        <f t="shared" si="34"/>
        <v>23.977033492822969</v>
      </c>
      <c r="P53" s="50">
        <f t="shared" si="35"/>
        <v>823.21148325358854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'2nd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2021-07-19T10:32:08Z</cp:lastPrinted>
  <dcterms:created xsi:type="dcterms:W3CDTF">2009-03-19T07:56:02Z</dcterms:created>
  <dcterms:modified xsi:type="dcterms:W3CDTF">2021-09-07T18:10:47Z</dcterms:modified>
</cp:coreProperties>
</file>